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\Documents\Jhéssika\Secretaria de Transportes\2022\PROJETO\"/>
    </mc:Choice>
  </mc:AlternateContent>
  <bookViews>
    <workbookView xWindow="0" yWindow="0" windowWidth="20490" windowHeight="10920"/>
  </bookViews>
  <sheets>
    <sheet name="DADOS RECAPEMENTO" sheetId="13" r:id="rId1"/>
    <sheet name="PRODUTOS BETUMINOSOS" sheetId="14" r:id="rId2"/>
    <sheet name="MEMÓRIA DE CÁLCULO" sheetId="1" r:id="rId3"/>
    <sheet name="ORÇAMENTO" sheetId="19" r:id="rId4"/>
    <sheet name="CFF" sheetId="20" r:id="rId5"/>
    <sheet name="ADM LOCAL" sheetId="16" r:id="rId6"/>
    <sheet name="CANTEIRO DE OBRA" sheetId="17" r:id="rId7"/>
    <sheet name="MOBILIZACAO EQUIPAMENTO" sheetId="18" r:id="rId8"/>
  </sheets>
  <definedNames>
    <definedName name="_xlnm.Print_Area" localSheetId="0">'DADOS RECAPEMENTO'!$A$1:$F$38</definedName>
    <definedName name="_xlnm.Print_Area" localSheetId="2">'MEMÓRIA DE CÁLCULO'!$A$1:$L$83</definedName>
    <definedName name="_xlnm.Print_Area" localSheetId="3">ORÇAMENTO!$A$1:$K$81</definedName>
    <definedName name="_xlnm.Print_Area" localSheetId="1">'PRODUTOS BETUMINOSOS'!$A$1:$J$40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8" i="1" l="1"/>
  <c r="J57" i="1"/>
  <c r="J56" i="1"/>
  <c r="J55" i="1"/>
  <c r="J54" i="1"/>
  <c r="J53" i="1"/>
  <c r="J52" i="1"/>
  <c r="J51" i="1"/>
  <c r="J50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E6" i="16"/>
  <c r="E9" i="18" l="1"/>
  <c r="K51" i="1" l="1"/>
  <c r="K52" i="1"/>
  <c r="K53" i="1"/>
  <c r="K54" i="1"/>
  <c r="K55" i="1"/>
  <c r="K56" i="1"/>
  <c r="K57" i="1"/>
  <c r="K58" i="1"/>
  <c r="K50" i="1"/>
  <c r="J51" i="19"/>
  <c r="S33" i="20" s="1"/>
  <c r="J52" i="19"/>
  <c r="S34" i="20" s="1"/>
  <c r="J53" i="19"/>
  <c r="S35" i="20" s="1"/>
  <c r="J54" i="19"/>
  <c r="S36" i="20" s="1"/>
  <c r="J55" i="19"/>
  <c r="S37" i="20" s="1"/>
  <c r="J56" i="19"/>
  <c r="S38" i="20" s="1"/>
  <c r="J57" i="19"/>
  <c r="S39" i="20" s="1"/>
  <c r="J58" i="19"/>
  <c r="S40" i="20" s="1"/>
  <c r="J50" i="19"/>
  <c r="S32" i="20" s="1"/>
  <c r="J31" i="19"/>
  <c r="J32" i="19"/>
  <c r="J33" i="19"/>
  <c r="J34" i="19"/>
  <c r="J36" i="19"/>
  <c r="J37" i="19"/>
  <c r="J38" i="19"/>
  <c r="J39" i="19"/>
  <c r="J40" i="19"/>
  <c r="S20" i="20" s="1"/>
  <c r="J41" i="19"/>
  <c r="S24" i="20" s="1"/>
  <c r="J42" i="19"/>
  <c r="J43" i="19"/>
  <c r="J44" i="19"/>
  <c r="J45" i="19"/>
  <c r="J46" i="19"/>
  <c r="J8" i="19"/>
  <c r="J9" i="19"/>
  <c r="J10" i="19"/>
  <c r="J11" i="19"/>
  <c r="S13" i="20" s="1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S30" i="20" s="1"/>
  <c r="J26" i="19"/>
  <c r="S31" i="20" s="1"/>
  <c r="S9" i="20"/>
  <c r="K59" i="1" l="1"/>
  <c r="J59" i="19"/>
  <c r="S29" i="20"/>
  <c r="S28" i="20"/>
  <c r="S27" i="20"/>
  <c r="S26" i="20"/>
  <c r="S19" i="20"/>
  <c r="S18" i="20"/>
  <c r="S17" i="20"/>
  <c r="S16" i="20"/>
  <c r="S14" i="20"/>
  <c r="S12" i="20"/>
  <c r="S11" i="20"/>
  <c r="J27" i="19"/>
  <c r="S25" i="20"/>
  <c r="H46" i="19" l="1"/>
  <c r="H45" i="19"/>
  <c r="H41" i="19"/>
  <c r="H42" i="19" s="1"/>
  <c r="H36" i="19"/>
  <c r="H30" i="19"/>
  <c r="J30" i="19" s="1"/>
  <c r="S10" i="20" s="1"/>
  <c r="C41" i="20" s="1"/>
  <c r="H25" i="19"/>
  <c r="H26" i="19" s="1"/>
  <c r="H24" i="19"/>
  <c r="H23" i="19"/>
  <c r="H19" i="19"/>
  <c r="H20" i="19" s="1"/>
  <c r="H18" i="19"/>
  <c r="H15" i="19"/>
  <c r="H16" i="19" s="1"/>
  <c r="H14" i="19"/>
  <c r="H13" i="19"/>
  <c r="H11" i="19"/>
  <c r="H12" i="19" s="1"/>
  <c r="H8" i="19"/>
  <c r="H9" i="19" s="1"/>
  <c r="H10" i="19" s="1"/>
  <c r="H7" i="19"/>
  <c r="J7" i="19" s="1"/>
  <c r="H33" i="19" l="1"/>
  <c r="H34" i="19" s="1"/>
  <c r="H31" i="19"/>
  <c r="H37" i="19"/>
  <c r="H39" i="19" s="1"/>
  <c r="H22" i="19"/>
  <c r="H64" i="19"/>
  <c r="H21" i="19"/>
  <c r="H43" i="19"/>
  <c r="H44" i="19"/>
  <c r="H17" i="19"/>
  <c r="H40" i="19"/>
  <c r="H63" i="19"/>
  <c r="E12" i="13"/>
  <c r="F38" i="13"/>
  <c r="I46" i="1"/>
  <c r="K46" i="1" s="1"/>
  <c r="I45" i="1"/>
  <c r="K45" i="1" s="1"/>
  <c r="I41" i="1"/>
  <c r="I42" i="1" l="1"/>
  <c r="K41" i="1"/>
  <c r="H38" i="19"/>
  <c r="H32" i="19"/>
  <c r="H62" i="19"/>
  <c r="I44" i="1"/>
  <c r="K44" i="1" s="1"/>
  <c r="I36" i="1"/>
  <c r="K36" i="1" s="1"/>
  <c r="I30" i="1"/>
  <c r="I31" i="1" l="1"/>
  <c r="K30" i="1"/>
  <c r="I43" i="1"/>
  <c r="K43" i="1" s="1"/>
  <c r="K42" i="1"/>
  <c r="I40" i="1"/>
  <c r="K40" i="1" s="1"/>
  <c r="I33" i="1"/>
  <c r="K33" i="1" s="1"/>
  <c r="I37" i="1"/>
  <c r="I34" i="1" l="1"/>
  <c r="K34" i="1" s="1"/>
  <c r="I38" i="1"/>
  <c r="K38" i="1" s="1"/>
  <c r="K37" i="1"/>
  <c r="I32" i="1"/>
  <c r="K32" i="1" s="1"/>
  <c r="K31" i="1"/>
  <c r="E38" i="13"/>
  <c r="I39" i="1"/>
  <c r="K39" i="1" s="1"/>
  <c r="I35" i="1" l="1"/>
  <c r="K35" i="1" s="1"/>
  <c r="K47" i="1" s="1"/>
  <c r="H35" i="19"/>
  <c r="J35" i="19" s="1"/>
  <c r="J47" i="19" l="1"/>
  <c r="S15" i="20"/>
  <c r="I7" i="1"/>
  <c r="I8" i="1"/>
  <c r="K8" i="1" s="1"/>
  <c r="I11" i="1"/>
  <c r="K11" i="1" s="1"/>
  <c r="G41" i="20" l="1"/>
  <c r="I19" i="1"/>
  <c r="I18" i="1"/>
  <c r="I62" i="1" l="1"/>
  <c r="K18" i="1"/>
  <c r="I63" i="1"/>
  <c r="K19" i="1"/>
  <c r="K7" i="1"/>
  <c r="I13" i="1"/>
  <c r="K13" i="1" s="1"/>
  <c r="I20" i="1"/>
  <c r="E15" i="18"/>
  <c r="E16" i="18"/>
  <c r="E17" i="18"/>
  <c r="E14" i="18"/>
  <c r="E5" i="18"/>
  <c r="E6" i="18"/>
  <c r="E7" i="18"/>
  <c r="E8" i="18"/>
  <c r="E10" i="18"/>
  <c r="E11" i="18"/>
  <c r="E4" i="18"/>
  <c r="E14" i="17"/>
  <c r="E13" i="17"/>
  <c r="E12" i="17"/>
  <c r="E11" i="17"/>
  <c r="E10" i="17"/>
  <c r="E9" i="17"/>
  <c r="E8" i="17"/>
  <c r="E7" i="17"/>
  <c r="E6" i="17"/>
  <c r="E5" i="17"/>
  <c r="E14" i="16"/>
  <c r="E15" i="16" s="1"/>
  <c r="E11" i="16"/>
  <c r="E12" i="16" s="1"/>
  <c r="E8" i="16"/>
  <c r="E7" i="16"/>
  <c r="E5" i="16"/>
  <c r="I64" i="1" l="1"/>
  <c r="K20" i="1"/>
  <c r="E15" i="17"/>
  <c r="E16" i="17" s="1"/>
  <c r="I12" i="1"/>
  <c r="K12" i="1" s="1"/>
  <c r="E12" i="18"/>
  <c r="E18" i="18"/>
  <c r="E9" i="16"/>
  <c r="E16" i="16" s="1"/>
  <c r="E19" i="18" l="1"/>
  <c r="E20" i="18" s="1"/>
  <c r="E17" i="17"/>
  <c r="E17" i="16"/>
  <c r="E18" i="16" s="1"/>
  <c r="I24" i="1"/>
  <c r="K24" i="1" s="1"/>
  <c r="I23" i="1"/>
  <c r="K23" i="1" s="1"/>
  <c r="I15" i="1"/>
  <c r="I14" i="1"/>
  <c r="K14" i="1" s="1"/>
  <c r="I25" i="1"/>
  <c r="G70" i="1" l="1"/>
  <c r="F70" i="19"/>
  <c r="S7" i="20" s="1"/>
  <c r="G69" i="1"/>
  <c r="F69" i="19"/>
  <c r="I26" i="1"/>
  <c r="K26" i="1" s="1"/>
  <c r="K25" i="1"/>
  <c r="I16" i="1"/>
  <c r="K16" i="1" s="1"/>
  <c r="K15" i="1"/>
  <c r="E21" i="18"/>
  <c r="G71" i="1" l="1"/>
  <c r="G72" i="1" s="1"/>
  <c r="F71" i="19"/>
  <c r="S8" i="20" s="1"/>
  <c r="S6" i="20"/>
  <c r="I21" i="14"/>
  <c r="I20" i="14"/>
  <c r="F72" i="19" l="1"/>
  <c r="I9" i="1"/>
  <c r="K9" i="1" s="1"/>
  <c r="E16" i="14" l="1"/>
  <c r="E34" i="14" s="1"/>
  <c r="E32" i="14" l="1"/>
  <c r="E33" i="14"/>
  <c r="I22" i="14" l="1"/>
  <c r="I28" i="14" s="1"/>
  <c r="F34" i="14" s="1"/>
  <c r="I27" i="14"/>
  <c r="F33" i="14" s="1"/>
  <c r="I26" i="14"/>
  <c r="F32" i="14" s="1"/>
  <c r="I32" i="14" l="1"/>
  <c r="I62" i="19" s="1"/>
  <c r="J62" i="19" s="1"/>
  <c r="I34" i="14"/>
  <c r="I64" i="19" s="1"/>
  <c r="J64" i="19" s="1"/>
  <c r="S23" i="20" s="1"/>
  <c r="I33" i="14"/>
  <c r="I63" i="19" s="1"/>
  <c r="J63" i="19" s="1"/>
  <c r="S22" i="20" s="1"/>
  <c r="S21" i="20" l="1"/>
  <c r="J65" i="19"/>
  <c r="F75" i="19" s="1"/>
  <c r="J63" i="1"/>
  <c r="K63" i="1" s="1"/>
  <c r="J62" i="1"/>
  <c r="J64" i="1"/>
  <c r="K64" i="1" s="1"/>
  <c r="O41" i="20" l="1"/>
  <c r="A48" i="20"/>
  <c r="K41" i="20"/>
  <c r="S41" i="20"/>
  <c r="I17" i="1"/>
  <c r="K17" i="1" s="1"/>
  <c r="K62" i="1"/>
  <c r="K65" i="1" s="1"/>
  <c r="I10" i="1"/>
  <c r="K10" i="1" s="1"/>
  <c r="T6" i="20" l="1"/>
  <c r="T16" i="20"/>
  <c r="T39" i="20"/>
  <c r="T25" i="20"/>
  <c r="T11" i="20"/>
  <c r="T14" i="20"/>
  <c r="T40" i="20"/>
  <c r="T34" i="20"/>
  <c r="T32" i="20"/>
  <c r="T31" i="20"/>
  <c r="T12" i="20"/>
  <c r="T10" i="20"/>
  <c r="T29" i="20"/>
  <c r="T9" i="20"/>
  <c r="T7" i="20"/>
  <c r="T28" i="20"/>
  <c r="T33" i="20"/>
  <c r="T20" i="20"/>
  <c r="T17" i="20"/>
  <c r="T35" i="20"/>
  <c r="T26" i="20"/>
  <c r="T36" i="20"/>
  <c r="T15" i="20"/>
  <c r="T37" i="20"/>
  <c r="T19" i="20"/>
  <c r="T8" i="20"/>
  <c r="T13" i="20"/>
  <c r="T38" i="20"/>
  <c r="T24" i="20"/>
  <c r="T30" i="20"/>
  <c r="T27" i="20"/>
  <c r="T18" i="20"/>
  <c r="T22" i="20"/>
  <c r="T23" i="20"/>
  <c r="G42" i="20"/>
  <c r="G6" i="20" s="1"/>
  <c r="C42" i="20"/>
  <c r="C6" i="20" s="1"/>
  <c r="K42" i="20"/>
  <c r="K6" i="20" s="1"/>
  <c r="K7" i="20" s="1"/>
  <c r="K43" i="20"/>
  <c r="T21" i="20"/>
  <c r="O42" i="20"/>
  <c r="O6" i="20" s="1"/>
  <c r="O7" i="20" s="1"/>
  <c r="I21" i="1"/>
  <c r="K21" i="1" s="1"/>
  <c r="I22" i="1"/>
  <c r="K22" i="1" s="1"/>
  <c r="C7" i="20" l="1"/>
  <c r="C43" i="20"/>
  <c r="G7" i="20"/>
  <c r="G43" i="20" s="1"/>
  <c r="O43" i="20"/>
  <c r="T41" i="20"/>
  <c r="K27" i="1"/>
  <c r="F75" i="1" s="1"/>
  <c r="I76" i="1" s="1"/>
  <c r="I74" i="19"/>
  <c r="C45" i="20" l="1"/>
  <c r="G45" i="20" s="1"/>
  <c r="K45" i="20" s="1"/>
  <c r="O45" i="20" s="1"/>
  <c r="C44" i="20"/>
  <c r="G44" i="20" s="1"/>
  <c r="K44" i="20" s="1"/>
  <c r="O44" i="20" s="1"/>
  <c r="I75" i="1"/>
  <c r="I75" i="19"/>
</calcChain>
</file>

<file path=xl/sharedStrings.xml><?xml version="1.0" encoding="utf-8"?>
<sst xmlns="http://schemas.openxmlformats.org/spreadsheetml/2006/main" count="874" uniqueCount="325">
  <si>
    <t>MEMÓRIA DE CÁLCULO</t>
  </si>
  <si>
    <t>2.1</t>
  </si>
  <si>
    <t>FONTE</t>
  </si>
  <si>
    <t>CÓDIGO</t>
  </si>
  <si>
    <t>UNID.</t>
  </si>
  <si>
    <t>MEMÓRIA</t>
  </si>
  <si>
    <t>QUANT.</t>
  </si>
  <si>
    <t>m²</t>
  </si>
  <si>
    <t>m³</t>
  </si>
  <si>
    <t xml:space="preserve"> </t>
  </si>
  <si>
    <t>m³ x Km</t>
  </si>
  <si>
    <t>t x Km</t>
  </si>
  <si>
    <t>m</t>
  </si>
  <si>
    <t>CARGA DE ENTULHOS</t>
  </si>
  <si>
    <t>R$/UNID.</t>
  </si>
  <si>
    <t>TOTAL (R$)</t>
  </si>
  <si>
    <t>MEIO FIO COM SARJETA - MFU02</t>
  </si>
  <si>
    <t>ANP</t>
  </si>
  <si>
    <t>-</t>
  </si>
  <si>
    <t>Kg</t>
  </si>
  <si>
    <t>TOTAL:</t>
  </si>
  <si>
    <t>UNIDADE</t>
  </si>
  <si>
    <t>INSUMOS</t>
  </si>
  <si>
    <t>CIMENTO ASFÁLTICO CAP 50/70</t>
  </si>
  <si>
    <t>EMULSÕES ASFÁLTICA RR2C</t>
  </si>
  <si>
    <t>2.2</t>
  </si>
  <si>
    <t>2.0</t>
  </si>
  <si>
    <t>1.0</t>
  </si>
  <si>
    <t>ITEM</t>
  </si>
  <si>
    <t>CUSTO TOTAL DA OBRA:</t>
  </si>
  <si>
    <t>2.3</t>
  </si>
  <si>
    <t>1.0.1</t>
  </si>
  <si>
    <t>1.0.2</t>
  </si>
  <si>
    <t>1.0.3</t>
  </si>
  <si>
    <t>1.0.4</t>
  </si>
  <si>
    <t>1.0.5</t>
  </si>
  <si>
    <t>1.0.6</t>
  </si>
  <si>
    <t>1.0.7</t>
  </si>
  <si>
    <t>1.0.8</t>
  </si>
  <si>
    <t>1.0.9</t>
  </si>
  <si>
    <t>1.0.10</t>
  </si>
  <si>
    <t>1.0.11</t>
  </si>
  <si>
    <t>1.0.12</t>
  </si>
  <si>
    <t>1.0.13</t>
  </si>
  <si>
    <t>1.0.14</t>
  </si>
  <si>
    <t>1.0.15</t>
  </si>
  <si>
    <t>1.0.16</t>
  </si>
  <si>
    <t>Comprimento Total (m)</t>
  </si>
  <si>
    <t>Largura (m)</t>
  </si>
  <si>
    <t>Folga p/ Limpeza (m)</t>
  </si>
  <si>
    <t>Folga p/ Terraplanagem (m)</t>
  </si>
  <si>
    <t>Espessura de Limpeza (m)</t>
  </si>
  <si>
    <t>DT Limpeza (Km)</t>
  </si>
  <si>
    <t>COMPRIMENTO x (LARGURA + FOLGA P/ LIMPEZA)</t>
  </si>
  <si>
    <t>ÁREA DE LIMPEZA x ESPESSURA DE LIMPEZA</t>
  </si>
  <si>
    <t>ÁREA DE LIMPEZA x ESPESSURA DE LIMPEZA x DT LIMPEZA</t>
  </si>
  <si>
    <t>Área de Esquina (m²)</t>
  </si>
  <si>
    <t>Empolamento de Base (%)</t>
  </si>
  <si>
    <t>Empolamento de Subleito (%)</t>
  </si>
  <si>
    <t>Espessura da Base (m)</t>
  </si>
  <si>
    <t>DT Cascalho (Km)</t>
  </si>
  <si>
    <t>Espessura do Asfalto (m)</t>
  </si>
  <si>
    <t>Largura da Sarjeta (m)</t>
  </si>
  <si>
    <t>PERFIL:</t>
  </si>
  <si>
    <t>DT CBUQ (Km)</t>
  </si>
  <si>
    <t>DT do Agregado (Km)</t>
  </si>
  <si>
    <t>Porcentagem do Agregado (%)</t>
  </si>
  <si>
    <t>Densidade do CBUQ (T/m³)</t>
  </si>
  <si>
    <t>Densidade do Agregado (T/m³)</t>
  </si>
  <si>
    <t>Taxa de Aplicação CM 30 (L/m²)</t>
  </si>
  <si>
    <t>Taxa de Aplicação RR2C (L/m²)</t>
  </si>
  <si>
    <t>Porcentagem de CAP no CBUQ (%)</t>
  </si>
  <si>
    <t>T</t>
  </si>
  <si>
    <t>Não-Abaulado</t>
  </si>
  <si>
    <t>VALOR BASE NA MÉDIA PONDERADA MENSAL DE PRODUTOS BETUMINOSOS (TABELAS ANP)</t>
  </si>
  <si>
    <t>PRODUTO</t>
  </si>
  <si>
    <t>DATA BASE</t>
  </si>
  <si>
    <t>VALOR MÉDIO (R$)</t>
  </si>
  <si>
    <t>CÁLCULO DO FRETE - PORTARIA DNIT N° 1078 11/08/2015</t>
  </si>
  <si>
    <t>DISTÂNCIA DE TRANSPORTE (Km)</t>
  </si>
  <si>
    <t>FRETE (R$)</t>
  </si>
  <si>
    <t>CÁLCULO DO ICMS</t>
  </si>
  <si>
    <t>ALÍQUOTA</t>
  </si>
  <si>
    <t>MEMORIAL DE CÁLCULO</t>
  </si>
  <si>
    <t>VALOR MÉDIO (R$/TONELADA)</t>
  </si>
  <si>
    <t>(Valor médio Produto Betuminoso x 1000) / (1 - Alíquota)</t>
  </si>
  <si>
    <t>CÁLCULO DO BDI DIFERENCIADO</t>
  </si>
  <si>
    <t>ICMS x (1 + Alíquota)</t>
  </si>
  <si>
    <t>VALOR FINAL DOS PRODUTOS BETUMINOSOS</t>
  </si>
  <si>
    <t>VALOR DO FRETE (R$)</t>
  </si>
  <si>
    <t>VALOR DO PRODUTO (R$)</t>
  </si>
  <si>
    <t>FRETE ROD PAVIMENTADA = ( 26,939 + 0,253 X DT ) * ( IPAV )</t>
  </si>
  <si>
    <t>IPAV = ( IND. IPAV MES / IND. IPAV BASE)</t>
  </si>
  <si>
    <t>Indice base IPAV</t>
  </si>
  <si>
    <t>Indice mês IPAV</t>
  </si>
  <si>
    <t>DT ( Km )</t>
  </si>
  <si>
    <t>Valor do Frete</t>
  </si>
  <si>
    <t>1.0.17</t>
  </si>
  <si>
    <t>MEIO FIO SEM SARJETA - MFU01</t>
  </si>
  <si>
    <t>ORÇAMENTO</t>
  </si>
  <si>
    <t>PRODUTO BETUMINOSO</t>
  </si>
  <si>
    <t>Engenheiro Luis Severo Braga Gomides</t>
  </si>
  <si>
    <t>Secretário Municipal de Transportes</t>
  </si>
  <si>
    <t>____________________________________________</t>
  </si>
  <si>
    <t>COMPACTAÇÃO A 100% DO PROCTOR NORMAL</t>
  </si>
  <si>
    <t xml:space="preserve">(VOLUME DE ATERRO ATÉ GREIDE PARA SUB LEITO)   LEVANTAMENTO TOPOGRÁFICO </t>
  </si>
  <si>
    <t>EMULSÃO ASFÁLTICA PARA SERVIÇO DE IMPRIMAÇÃO</t>
  </si>
  <si>
    <t xml:space="preserve">                 PREFEITURA MUNICIPAL DE CATALÃO SECRETARIA MUNICIPAL DE TRANSPORTE ADMINISTRAÇÃO: 2021/2024</t>
  </si>
  <si>
    <t>SOMATÓRIA:</t>
  </si>
  <si>
    <t>GALERIA DE ÁGUAS PLUVIAIS</t>
  </si>
  <si>
    <t>1.1</t>
  </si>
  <si>
    <t>1.2</t>
  </si>
  <si>
    <t>1.3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</si>
  <si>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</si>
  <si>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</si>
  <si>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</si>
  <si>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</si>
  <si>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</si>
  <si>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</si>
  <si>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</si>
  <si>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</si>
  <si>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</si>
  <si>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</si>
  <si>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DESCIDA D'ÁGUA DE ATERROS TIPO RÁPIDO - DAR 02 (AC/BC)</t>
  </si>
  <si>
    <t>CONFORME PROJETO</t>
  </si>
  <si>
    <t>REMOÇÃO DE CERCA</t>
  </si>
  <si>
    <t>CERCA DE VEDAÇÃO DE FAIXA DE DOMÍNIO EM MADEIRA</t>
  </si>
  <si>
    <t>1.0.18</t>
  </si>
  <si>
    <t>1.0.19</t>
  </si>
  <si>
    <t>Interferência com cerca (m)</t>
  </si>
  <si>
    <t>TIPO DE SERVIÇO: TERRAPLENAGEM, PAVIMENTAÇÃO ASFÁLTICA E DRENAGEM</t>
  </si>
  <si>
    <t>DT Corte p/ Greide Sub Leito  (Km)</t>
  </si>
  <si>
    <t>Largura de Sub Leito (m)</t>
  </si>
  <si>
    <t>Largura da Base</t>
  </si>
  <si>
    <t>Meio Fio Sem Sarjeta</t>
  </si>
  <si>
    <t>DESCRIÇÃO</t>
  </si>
  <si>
    <t>CUSTO UNITÁRIO</t>
  </si>
  <si>
    <t>FAIXA C2 (RESTAURAÇÃO)</t>
  </si>
  <si>
    <t>QUANTIDADE</t>
  </si>
  <si>
    <t>CUSTO TOTAL</t>
  </si>
  <si>
    <t>DIVISÃO ENGENHARIA</t>
  </si>
  <si>
    <t>ENGENHEIRO PRODUÇÃO/CIVIL</t>
  </si>
  <si>
    <t>MÊS</t>
  </si>
  <si>
    <t>TOPÓGRAFO</t>
  </si>
  <si>
    <t>AUXILIAR TOPOGRAFIA</t>
  </si>
  <si>
    <t>LABORATORISTA DE SOLOS</t>
  </si>
  <si>
    <t xml:space="preserve"> TOTAL:</t>
  </si>
  <si>
    <t>DIVISÃO ADMINISTRATIVA</t>
  </si>
  <si>
    <t>VIGIA</t>
  </si>
  <si>
    <t>VEÍCULOS DA ADMINISTRAÇÃO</t>
  </si>
  <si>
    <t>VEÍCULOS LEVES (INCLUSO COMBUSTÍVEL)</t>
  </si>
  <si>
    <t>CUSTO TOAL:</t>
  </si>
  <si>
    <t>PREÇO TOTAL:</t>
  </si>
  <si>
    <t>FAIXA A2 (RESTAURAÇÃO)</t>
  </si>
  <si>
    <t>INSTALAÇOES PROVISÓRIAS</t>
  </si>
  <si>
    <t>ESCRITÓRIO URBANO (CIDADE)</t>
  </si>
  <si>
    <t>MOBILIÁRIO DE ESCRITÓRIO (INCLUSIVE EQUIPAMENTOS DE INFORMÁTICA)</t>
  </si>
  <si>
    <t>MOBILIÁRIO DE ALOJAMENTO(ENGENHEIROS)</t>
  </si>
  <si>
    <t>ALMOXARIFADO</t>
  </si>
  <si>
    <t>M²</t>
  </si>
  <si>
    <t xml:space="preserve">Banheiros Químicos (com lavatório) </t>
  </si>
  <si>
    <t>TENDA 6X6M REFEITÓRIO</t>
  </si>
  <si>
    <t>MESA COM 4 CADEIRAS (REFEITÓRIO TENDAS)</t>
  </si>
  <si>
    <t>CJ</t>
  </si>
  <si>
    <t>INSTALAÇÕES PROVISÓRIA DE ÁGUA E ESGOTO</t>
  </si>
  <si>
    <t>INSTALAÇÕES PROVISÓRIA DE ENERGIA ELÉTRICA</t>
  </si>
  <si>
    <t>PLACA DE OBRA</t>
  </si>
  <si>
    <t>CUSTO TOTAL:</t>
  </si>
  <si>
    <t xml:space="preserve">EQUIPAMENTO DE GRANDE PORTE - 40KM/H </t>
  </si>
  <si>
    <t>CUSTO HORÁRIO</t>
  </si>
  <si>
    <t>FAIXA C2</t>
  </si>
  <si>
    <t>MINI-CARREGADEIRA DE PNEUS COM VASSOURA DE 1,8M</t>
  </si>
  <si>
    <t>ROLO COMPAC. PNEUS AUTOPROP. 27T</t>
  </si>
  <si>
    <t>ROLO LISO TANDEN  - 6/8 T - CA 150 OU EQUIVALENTE</t>
  </si>
  <si>
    <t>VIBROACABADORA DE ASFALTO SOBRE ESTEIRAS</t>
  </si>
  <si>
    <t>MOTONIVELADORA-CAT 120K OU EQUIVALENTE</t>
  </si>
  <si>
    <t>ROLO PÉ DE CARNEIRO AUTOPROP. CA-25 OU EQUIVALENTE</t>
  </si>
  <si>
    <t>TRATOR DE PNEUS AGRÍCULA-MF4292 OU EQUIVALENTE</t>
  </si>
  <si>
    <t>VEÍCULOS DE PRODUÇÃO (AUTOPROPELIDOS) -15T</t>
  </si>
  <si>
    <t>CAMINHÃO BASCULANTE 10M³ - 15T</t>
  </si>
  <si>
    <t>CAMINHÃO CARROCERIA MADEIRA - 15T</t>
  </si>
  <si>
    <t>CAMINHÃO DISTRIBUIDOR DE ASFALTO</t>
  </si>
  <si>
    <t>CAMINHÃO TANQUE 6000 L</t>
  </si>
  <si>
    <t>4.0</t>
  </si>
  <si>
    <t>TOTAL R$</t>
  </si>
  <si>
    <t>4.1</t>
  </si>
  <si>
    <t>ADMINISTRAÇÃO LOCAL</t>
  </si>
  <si>
    <t>4.2</t>
  </si>
  <si>
    <t>CANTEIRO DE OBRA</t>
  </si>
  <si>
    <t>4.3</t>
  </si>
  <si>
    <t>MOBILIZAÇÃO EQUIPAMENTO</t>
  </si>
  <si>
    <t>TOTAL R$:</t>
  </si>
  <si>
    <t>DT</t>
  </si>
  <si>
    <t>DISSIPADOR DE ENERGIA - DEB 02 (AC/BC)</t>
  </si>
  <si>
    <t>ENTRADA D'AGUA - EDA 01 (AC/BC)</t>
  </si>
  <si>
    <t xml:space="preserve">SARJETA TRIANGULAR DE CONCRETO - STC03 (AC/BC) </t>
  </si>
  <si>
    <t>Valor do Km</t>
  </si>
  <si>
    <t>Valor Por Unidade</t>
  </si>
  <si>
    <t>Valor m²</t>
  </si>
  <si>
    <t>BOCA DE BSTC D=1,00M (AC/BC)</t>
  </si>
  <si>
    <t>FORNECIMENTO, TRANSPORTE E ASSENTAMENTO DE TUBO D=1,00 M (AC)</t>
  </si>
  <si>
    <t>ESCAVAÇÃO MECÂNICA EM TERRA</t>
  </si>
  <si>
    <t>REATERRO DE VALAS C/ COMPACTAÇÃO VIBRATÓRIA</t>
  </si>
  <si>
    <t xml:space="preserve">LASTRO DE BRITA(GAP) (BC) </t>
  </si>
  <si>
    <t>Volume Aterro Sub Leito</t>
  </si>
  <si>
    <t>Volume Aterro Regularizar Greide</t>
  </si>
  <si>
    <t>(COMPRIMENTO x (LARGURA + FOLGA P/ TERRAPLANAGEM)  x ESPESSURA DA BASE</t>
  </si>
  <si>
    <t>Km</t>
  </si>
  <si>
    <t>LEVANTAMENTO TOPOGRAFICO</t>
  </si>
  <si>
    <t>TRANSPORTE DE ENTULHOS</t>
  </si>
  <si>
    <t>ESCAVAÇÃO E CARGA DE MATERIAL DE 1ºCATEGORIA - SEM TRANSPORTE</t>
  </si>
  <si>
    <t>TRANSPORTE DE MATERIAL DE JAZIDA</t>
  </si>
  <si>
    <t xml:space="preserve">REGULARIZAÇÃO E COMPACTAÇÃO DO SUB-LEITO </t>
  </si>
  <si>
    <t xml:space="preserve">ESCAVAÇÃO E CARGA DE MATERIAL DE JAZIDA COM INDENIZAÇÃO </t>
  </si>
  <si>
    <t xml:space="preserve">TRANSPORTE DE MATERIAL DE JAZIDA-CASCALHO </t>
  </si>
  <si>
    <t>ESTABILIZAÇÃO GRANULOMÉTRICA SEM MISTURA - REF. PROCTOR 39 GOLPES (100%  PIM)</t>
  </si>
  <si>
    <t xml:space="preserve">IMPRIMAÇÃO </t>
  </si>
  <si>
    <t xml:space="preserve">PINTURA DE LIGAÇÃO </t>
  </si>
  <si>
    <t xml:space="preserve">CONCRETO BETUMINOSO USINADO À QUENTE-CBUQ (AC/BC) </t>
  </si>
  <si>
    <t xml:space="preserve">TRANSPORTE COMERCIAL DE MASSA ASFÁLTICA </t>
  </si>
  <si>
    <t xml:space="preserve">TRANSPORTE COMERCIAL DE AGREGADO </t>
  </si>
  <si>
    <t xml:space="preserve">LIMPEZA PAVIMENTAÇÃO </t>
  </si>
  <si>
    <t xml:space="preserve">COMPRIMENTO x (LARGURA + FOLGA P/ TERRAPLANAGEM) </t>
  </si>
  <si>
    <t>(COMPRIMENTO x (LARGURA + FOLGA P/ TERRAPLANAGEM)) x ESPESSURA DA BASE x DT CASCALHO X EMPOLAMENTO DE BASE</t>
  </si>
  <si>
    <t>(COMPRIMENTO x (LARGURA + FOLGA P/ TERRAPLANAGEM)) x ESPESSURA DA BASE</t>
  </si>
  <si>
    <t>(COMPRIMENTO x (LARGURA - MEDIDA DA SARJETA)) x ESPESSURA DO ASFALTO</t>
  </si>
  <si>
    <t>(COMPRIMENTO x (LARGURA - MEDIDA DA SARJETA)) x ESPESSURA DO ASFALTO x DENSIDADE DO CBUQ x DT CBUQ</t>
  </si>
  <si>
    <t xml:space="preserve">((COMPRIMENTO x (LARGURA - MEDIDA DA SARJETA)) x ESPESSURA DO ASFALTO x DENSIDADE DO CBUQ x PORCENTAGEM DO AGREGADO / DENSIDADE DO AGREGADO) x DT DO AGREGADO </t>
  </si>
  <si>
    <t>1.4</t>
  </si>
  <si>
    <t>1.5</t>
  </si>
  <si>
    <t>1.7</t>
  </si>
  <si>
    <t>1.18</t>
  </si>
  <si>
    <t>1.19</t>
  </si>
  <si>
    <t>1.20</t>
  </si>
  <si>
    <t>1.21</t>
  </si>
  <si>
    <t>2.4</t>
  </si>
  <si>
    <t>2.5</t>
  </si>
  <si>
    <t>2.6</t>
  </si>
  <si>
    <t>2.7</t>
  </si>
  <si>
    <t>2.8</t>
  </si>
  <si>
    <t>2.9</t>
  </si>
  <si>
    <t>3.0</t>
  </si>
  <si>
    <t>3.1</t>
  </si>
  <si>
    <t>3.2</t>
  </si>
  <si>
    <t>3.3</t>
  </si>
  <si>
    <t>COMPRIMENTO x (LARGURA - MEDIDA DA SARJETA) x TAXA DE APLICAÇÃO EMULSÃO ASFÁLTICA PARA SERVIÇO DE IMPRIMAÇÃO</t>
  </si>
  <si>
    <t>COMPRIMENTO x (LARGURA - MEDIDA DA SARJETA) x TAXA DE APLICAÇÃO RR2C</t>
  </si>
  <si>
    <t>COMPRIMENTO x (LARGURA - MEDIDA DA SARJETA) x ESPESSURA DO ASFALTO x DENSIDADE CBUQ x PORCENTAGEM DE CAP NO CBUQ</t>
  </si>
  <si>
    <t>BDI (25,53%):</t>
  </si>
  <si>
    <t>CARREGADEIRA DE PNEU CAT-924H OU EQUIVALENTE</t>
  </si>
  <si>
    <t>DADOS ESTRADA CISTERNA</t>
  </si>
  <si>
    <t>Volume Aterro Base</t>
  </si>
  <si>
    <t>Trecho Não Imprimado (m)</t>
  </si>
  <si>
    <t xml:space="preserve">(COMPRIMENTO x (LARGURA DA BASE))-(COMPRIMENTO TRECHO SEM ASFALTO) </t>
  </si>
  <si>
    <t>COMPRIMENTO x (LARGURA - MEDIDA DA SARJETA)-(COMPRIMENTO TRECHO SEM ASFALTO)</t>
  </si>
  <si>
    <t>Larg x Comp x Profund. (2 x 138 x 2)</t>
  </si>
  <si>
    <t>Larg x Comp x Esp. Lastro (2 x 138 x 0,1)</t>
  </si>
  <si>
    <t>Larg x Comp x Profund. (2 x 138 x 1)</t>
  </si>
  <si>
    <t>Largura  (m)</t>
  </si>
  <si>
    <t>Comprimento  (m)</t>
  </si>
  <si>
    <t>(COMPRIMENTO x (LARGURA+FOLGA P/ TERRAPLANAGEM)) x ESPESSURA DE CORTE SUBLEITO</t>
  </si>
  <si>
    <t>(COMPRIMENTO x (LARGURA+FOLGA P/ TERRAPLANAGEM) ) x ESPESSURA DE CORTE SUBLEITO x DT CORTE SUBLEITO  x EMPOLAMENTO DE SUBLEITO</t>
  </si>
  <si>
    <t>COMPRIMENTO x (LARGURA + FOLGA P/ TERRAPLANAGEM)</t>
  </si>
  <si>
    <t>(COMPRIMENTO x (LARGURA + FOLGA P/ TERRAPLANAGEM) ) x ESPESSURA DA BASE</t>
  </si>
  <si>
    <t xml:space="preserve">COMPRIMENTO x (LARGURA - MEDIDA DA SARJETA) + ÁREA DE ESQUINAS </t>
  </si>
  <si>
    <t>COMPRIMENTO x (LARGURA - MEDIDA DA SARJETA) + ÁREA DE ESQUINAS</t>
  </si>
  <si>
    <t xml:space="preserve">((COMPRIMENTO x (LARGURA - MEDIDA DA SARJETA) +) x ESPESSURA DO ASALTO x DENSIDADE DO CBUQ x PORCENTAGEM DO AGREGADO / DENSIDADE DO AGREGADO) x DT DO AGREGADO </t>
  </si>
  <si>
    <t>COMPRIMENTO TOTAL</t>
  </si>
  <si>
    <t xml:space="preserve">COMPRIMENTO TOTAL </t>
  </si>
  <si>
    <t>PAVIMENTAÇÃO COMUNIDADE CISTERNA</t>
  </si>
  <si>
    <t>PAVIMENTAÇÃO RODOVIA MUNICIPAL CISTERNA</t>
  </si>
  <si>
    <t>DT Corte/Aterro p/ Greide Sub Leito  (Km)</t>
  </si>
  <si>
    <t>ESCAVAÇÃO E CARGA DE MATERIAL DE 1ºCATEGORIA - Sem Transporte</t>
  </si>
  <si>
    <t>REGULARIZAÇÃO E COMPACTAÇÃO DO SUB-LEITO</t>
  </si>
  <si>
    <t>Área Pavimentada</t>
  </si>
  <si>
    <t>GOINFRA</t>
  </si>
  <si>
    <t>PROJETO EXECUTIVO DE ENGENHARIA PARA REGIAO PLANA</t>
  </si>
  <si>
    <t>Volume Corte/Aterro Regularizar Greide (m³)</t>
  </si>
  <si>
    <t>Volume Sub Leito</t>
  </si>
  <si>
    <t>Espessura de Subleito (m)</t>
  </si>
  <si>
    <t>LOCAL: Rodovia Municipal CISTERNA + Distrito</t>
  </si>
  <si>
    <t>Meio Fio com Sarjeta - MFU02</t>
  </si>
  <si>
    <t>Largura Imprimação</t>
  </si>
  <si>
    <t>Meio fio sem sarjeta - MFU02</t>
  </si>
  <si>
    <t>Rodovia Municipal CISTERNA + Distrito</t>
  </si>
  <si>
    <t>1.0.20</t>
  </si>
  <si>
    <t>1.1.2</t>
  </si>
  <si>
    <t>1.1.1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</si>
  <si>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</si>
  <si>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</si>
  <si>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</si>
  <si>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</si>
  <si>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</si>
  <si>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</si>
  <si>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</si>
  <si>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</si>
  <si>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</si>
  <si>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</si>
  <si>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</si>
  <si>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</si>
  <si>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</si>
  <si>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</si>
  <si>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</si>
  <si>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CRONOGRAMA FÍSICO FINANCEIRO</t>
  </si>
  <si>
    <t>DESCRIÇÃO DOS SERVIÇOS</t>
  </si>
  <si>
    <t>MÊS 1</t>
  </si>
  <si>
    <t>MÊS 2</t>
  </si>
  <si>
    <t>MÊS 3</t>
  </si>
  <si>
    <t>MÊS 4</t>
  </si>
  <si>
    <t>VALOR DOS SERVIÇOS</t>
  </si>
  <si>
    <t>% DOS SERVIÇOS</t>
  </si>
  <si>
    <t>TOTAL ACUMULADO</t>
  </si>
  <si>
    <t>Catalão, 11 abril de 2022</t>
  </si>
  <si>
    <t>Catalão, 11 de Abril de 2022</t>
  </si>
  <si>
    <t>Catalão, 11 de Abril de 2022.</t>
  </si>
  <si>
    <t>PERCENTUAL DE EXECUÇÃO UNITÁRIO</t>
  </si>
  <si>
    <t>TOTAL SERVIÇOS</t>
  </si>
  <si>
    <t>TOTAL</t>
  </si>
  <si>
    <t>PERCENTUAL DE EXECUÇÃO TOTAL</t>
  </si>
  <si>
    <t>DADOS DISTRITO CISTERNA</t>
  </si>
  <si>
    <t>Catalão, 11 de abril de 2022</t>
  </si>
  <si>
    <t>ADMINISTRAÇÃO LOCAL CISTERNA</t>
  </si>
  <si>
    <t>CANTEIRO DE OBRA CISTERNA</t>
  </si>
  <si>
    <t>MOBILIZAÇÃO EQUIPAMENTOS CISTERNA</t>
  </si>
  <si>
    <r>
      <t>REFERÊNCIA: TABELA DE TERRAPLENAGEM, PAVIMENTAÇÃO E OBRAS DE ARTE ESPECIAIS - ABR/2022 - COM DESONERAÇÃO (T166) E TABELA ANP PRODUTO/REGIÃO fev /</t>
    </r>
    <r>
      <rPr>
        <b/>
        <sz val="9"/>
        <color rgb="FFFF0000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</si>
</sst>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164" formatCode="&quot;R$&quot;#,##0.00;\-&quot;R$&quot;#,##0.00"/>
    <numFmt numFmtId="165" formatCode="0.000"/>
    <numFmt numFmtId="166" formatCode="&quot;R$&quot;\ #,##0.0000"/>
    <numFmt numFmtId="167" formatCode="&quot;R$&quot;\ #,##0.00"/>
    <numFmt numFmtId="168" formatCode="#,##0.000"/>
    <numFmt numFmtId="169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indexed="8"/>
      <name val="Arial"/>
      <family val="2"/>
    </font>
    <font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8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427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3" fillId="0" borderId="0" xfId="0" applyNumberFormat="1" applyFont="1" applyBorder="1" applyAlignment="1">
      <alignment vertical="center" wrapText="1"/>
    </xf>
    <xf numFmtId="0" fontId="0" fillId="4" borderId="0" xfId="0" applyFill="1" applyBorder="1"/>
    <xf numFmtId="0" fontId="2" fillId="0" borderId="4" xfId="0" applyFont="1" applyBorder="1"/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8" xfId="0" applyNumberFormat="1" applyFont="1" applyFill="1" applyBorder="1" applyAlignment="1">
      <alignment horizontal="center" vertical="center" wrapText="1"/>
    </xf>
    <xf numFmtId="0" fontId="3" fillId="4" borderId="0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2" fillId="4" borderId="0" xfId="0" applyFont="1" applyFill="1" applyBorder="1"/>
    <xf numFmtId="0" fontId="3" fillId="4" borderId="6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4" borderId="6" xfId="0" applyFont="1" applyFill="1" applyBorder="1"/>
    <xf numFmtId="2" fontId="0" fillId="0" borderId="0" xfId="0" applyNumberFormat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167" fontId="5" fillId="0" borderId="9" xfId="0" applyNumberFormat="1" applyFont="1" applyBorder="1" applyAlignment="1">
      <alignment horizontal="center" vertical="center" wrapText="1"/>
    </xf>
    <xf numFmtId="167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 wrapText="1"/>
    </xf>
    <xf numFmtId="167" fontId="2" fillId="4" borderId="1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6" fillId="0" borderId="0" xfId="0" applyFont="1" applyBorder="1" applyAlignme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2" fillId="4" borderId="1" xfId="0" applyFont="1" applyFill="1" applyBorder="1" applyAlignment="1">
      <alignment horizontal="center" vertical="center" wrapText="1"/>
    </xf>
    <xf numFmtId="17" fontId="0" fillId="4" borderId="1" xfId="0" applyNumberFormat="1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167" fontId="9" fillId="4" borderId="12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2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4" fontId="0" fillId="0" borderId="0" xfId="0" applyNumberFormat="1"/>
    <xf numFmtId="0" fontId="0" fillId="0" borderId="10" xfId="0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168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167" fontId="13" fillId="0" borderId="16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167" fontId="14" fillId="0" borderId="16" xfId="0" applyNumberFormat="1" applyFont="1" applyBorder="1" applyAlignment="1">
      <alignment horizontal="center" vertical="center"/>
    </xf>
    <xf numFmtId="169" fontId="14" fillId="0" borderId="16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7" fontId="14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167" fontId="13" fillId="0" borderId="4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right" vertical="center" wrapText="1"/>
    </xf>
    <xf numFmtId="167" fontId="14" fillId="0" borderId="14" xfId="0" applyNumberFormat="1" applyFont="1" applyBorder="1" applyAlignment="1">
      <alignment horizontal="center" vertical="center"/>
    </xf>
    <xf numFmtId="2" fontId="14" fillId="0" borderId="16" xfId="0" applyNumberFormat="1" applyFont="1" applyBorder="1" applyAlignment="1">
      <alignment horizontal="center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167" fontId="13" fillId="0" borderId="9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14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wrapText="1"/>
    </xf>
    <xf numFmtId="0" fontId="13" fillId="0" borderId="1" xfId="0" applyFont="1" applyBorder="1" applyAlignment="1">
      <alignment horizontal="right" wrapText="1"/>
    </xf>
    <xf numFmtId="0" fontId="13" fillId="0" borderId="0" xfId="0" applyFont="1" applyAlignment="1">
      <alignment vertical="center" wrapText="1"/>
    </xf>
    <xf numFmtId="167" fontId="13" fillId="0" borderId="13" xfId="0" applyNumberFormat="1" applyFont="1" applyBorder="1" applyAlignment="1">
      <alignment horizontal="center" vertical="center" wrapText="1"/>
    </xf>
    <xf numFmtId="0" fontId="13" fillId="0" borderId="0" xfId="0" applyFont="1"/>
    <xf numFmtId="167" fontId="14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right"/>
    </xf>
    <xf numFmtId="167" fontId="13" fillId="0" borderId="14" xfId="0" applyNumberFormat="1" applyFon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vertical="center"/>
    </xf>
    <xf numFmtId="0" fontId="13" fillId="0" borderId="1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7" fontId="13" fillId="0" borderId="1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4" xfId="0" applyFont="1" applyBorder="1" applyAlignment="1">
      <alignment vertical="center"/>
    </xf>
    <xf numFmtId="167" fontId="13" fillId="0" borderId="5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right" vertical="center"/>
    </xf>
    <xf numFmtId="167" fontId="13" fillId="0" borderId="1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4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167" fontId="14" fillId="0" borderId="10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167" fontId="3" fillId="4" borderId="0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9" fontId="14" fillId="0" borderId="2" xfId="0" applyNumberFormat="1" applyFont="1" applyBorder="1" applyAlignment="1">
      <alignment horizontal="center"/>
    </xf>
    <xf numFmtId="44" fontId="13" fillId="0" borderId="15" xfId="0" applyNumberFormat="1" applyFont="1" applyBorder="1" applyAlignment="1">
      <alignment horizontal="center"/>
    </xf>
    <xf numFmtId="169" fontId="1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67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167" fontId="0" fillId="0" borderId="0" xfId="0" applyNumberForma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7" fontId="3" fillId="0" borderId="0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67" fontId="3" fillId="4" borderId="0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vertical="center" wrapText="1"/>
    </xf>
    <xf numFmtId="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" fontId="0" fillId="4" borderId="8" xfId="0" applyNumberFormat="1" applyFill="1" applyBorder="1" applyAlignment="1">
      <alignment horizontal="center" vertical="center" wrapText="1"/>
    </xf>
    <xf numFmtId="2" fontId="0" fillId="4" borderId="8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1" fontId="0" fillId="4" borderId="8" xfId="0" applyNumberFormat="1" applyFill="1" applyBorder="1" applyAlignment="1">
      <alignment horizontal="center" vertical="center" wrapText="1"/>
    </xf>
    <xf numFmtId="167" fontId="2" fillId="0" borderId="0" xfId="0" applyNumberFormat="1" applyFont="1" applyAlignment="1">
      <alignment horizontal="center" vertical="center"/>
    </xf>
    <xf numFmtId="0" fontId="3" fillId="4" borderId="9" xfId="0" applyFont="1" applyFill="1" applyBorder="1" applyAlignment="1">
      <alignment vertical="center" wrapText="1"/>
    </xf>
    <xf numFmtId="167" fontId="3" fillId="4" borderId="3" xfId="0" applyNumberFormat="1" applyFont="1" applyFill="1" applyBorder="1" applyAlignment="1">
      <alignment vertical="center" wrapText="1"/>
    </xf>
    <xf numFmtId="167" fontId="3" fillId="4" borderId="4" xfId="0" applyNumberFormat="1" applyFont="1" applyFill="1" applyBorder="1" applyAlignment="1">
      <alignment vertical="center" wrapText="1"/>
    </xf>
    <xf numFmtId="167" fontId="3" fillId="3" borderId="1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/>
    </xf>
    <xf numFmtId="167" fontId="2" fillId="4" borderId="0" xfId="0" applyNumberFormat="1" applyFont="1" applyFill="1" applyBorder="1" applyAlignment="1">
      <alignment vertical="center" wrapText="1"/>
    </xf>
    <xf numFmtId="167" fontId="3" fillId="4" borderId="0" xfId="0" applyNumberFormat="1" applyFont="1" applyFill="1" applyBorder="1" applyAlignment="1">
      <alignment vertical="center" wrapText="1"/>
    </xf>
    <xf numFmtId="167" fontId="3" fillId="4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Border="1" applyAlignment="1">
      <alignment vertical="center"/>
    </xf>
    <xf numFmtId="167" fontId="2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7" fontId="13" fillId="0" borderId="12" xfId="0" applyNumberFormat="1" applyFont="1" applyBorder="1" applyAlignment="1">
      <alignment horizontal="center" vertical="center"/>
    </xf>
    <xf numFmtId="167" fontId="13" fillId="0" borderId="14" xfId="0" applyNumberFormat="1" applyFont="1" applyBorder="1" applyAlignment="1">
      <alignment horizontal="center" vertical="center"/>
    </xf>
    <xf numFmtId="0" fontId="19" fillId="4" borderId="18" xfId="0" applyFont="1" applyFill="1" applyBorder="1" applyAlignment="1">
      <alignment vertical="center" wrapText="1"/>
    </xf>
    <xf numFmtId="0" fontId="19" fillId="4" borderId="19" xfId="0" applyFont="1" applyFill="1" applyBorder="1" applyAlignment="1">
      <alignment vertical="center" wrapText="1"/>
    </xf>
    <xf numFmtId="0" fontId="19" fillId="0" borderId="21" xfId="0" applyFont="1" applyBorder="1"/>
    <xf numFmtId="0" fontId="15" fillId="4" borderId="0" xfId="0" applyFont="1" applyFill="1" applyBorder="1" applyAlignment="1">
      <alignment vertical="center" wrapText="1"/>
    </xf>
    <xf numFmtId="0" fontId="15" fillId="4" borderId="4" xfId="0" applyFont="1" applyFill="1" applyBorder="1" applyAlignment="1">
      <alignment vertical="center" wrapText="1"/>
    </xf>
    <xf numFmtId="0" fontId="19" fillId="0" borderId="23" xfId="0" applyFont="1" applyBorder="1"/>
    <xf numFmtId="0" fontId="15" fillId="4" borderId="24" xfId="0" applyFont="1" applyFill="1" applyBorder="1" applyAlignment="1">
      <alignment vertical="center" wrapText="1"/>
    </xf>
    <xf numFmtId="167" fontId="15" fillId="0" borderId="26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10" fontId="19" fillId="0" borderId="27" xfId="0" applyNumberFormat="1" applyFont="1" applyBorder="1" applyAlignment="1">
      <alignment horizontal="center" vertical="center"/>
    </xf>
    <xf numFmtId="9" fontId="19" fillId="4" borderId="9" xfId="3" applyNumberFormat="1" applyFont="1" applyFill="1" applyBorder="1" applyAlignment="1">
      <alignment horizontal="center" vertical="center" wrapText="1"/>
    </xf>
    <xf numFmtId="9" fontId="19" fillId="4" borderId="28" xfId="0" applyNumberFormat="1" applyFont="1" applyFill="1" applyBorder="1" applyAlignment="1">
      <alignment horizontal="center" vertical="center"/>
    </xf>
    <xf numFmtId="9" fontId="19" fillId="4" borderId="9" xfId="0" applyNumberFormat="1" applyFont="1" applyFill="1" applyBorder="1" applyAlignment="1">
      <alignment horizontal="center" vertical="center"/>
    </xf>
    <xf numFmtId="9" fontId="19" fillId="4" borderId="22" xfId="0" applyNumberFormat="1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right" vertical="center" wrapText="1"/>
    </xf>
    <xf numFmtId="0" fontId="15" fillId="4" borderId="33" xfId="0" applyFont="1" applyFill="1" applyBorder="1" applyAlignment="1">
      <alignment horizontal="right" vertical="center" wrapText="1"/>
    </xf>
    <xf numFmtId="167" fontId="19" fillId="0" borderId="0" xfId="0" applyNumberFormat="1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10" fontId="15" fillId="0" borderId="35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67" fontId="0" fillId="0" borderId="1" xfId="2" applyNumberFormat="1" applyFont="1" applyBorder="1" applyAlignment="1">
      <alignment horizontal="center"/>
    </xf>
    <xf numFmtId="0" fontId="2" fillId="4" borderId="27" xfId="0" applyFont="1" applyFill="1" applyBorder="1" applyAlignment="1">
      <alignment vertical="center" wrapText="1"/>
    </xf>
    <xf numFmtId="0" fontId="2" fillId="4" borderId="29" xfId="0" applyFont="1" applyFill="1" applyBorder="1" applyAlignment="1">
      <alignment vertical="center" wrapText="1"/>
    </xf>
    <xf numFmtId="0" fontId="9" fillId="4" borderId="27" xfId="0" applyFont="1" applyFill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7" xfId="0" applyFont="1" applyBorder="1" applyAlignment="1">
      <alignment vertical="center"/>
    </xf>
    <xf numFmtId="0" fontId="17" fillId="0" borderId="27" xfId="0" applyFont="1" applyBorder="1" applyAlignment="1">
      <alignment vertical="center" wrapText="1"/>
    </xf>
    <xf numFmtId="0" fontId="2" fillId="0" borderId="30" xfId="0" applyFont="1" applyBorder="1" applyAlignment="1">
      <alignment vertical="center"/>
    </xf>
    <xf numFmtId="167" fontId="15" fillId="0" borderId="19" xfId="0" applyNumberFormat="1" applyFont="1" applyBorder="1" applyAlignment="1">
      <alignment horizontal="center" vertical="center"/>
    </xf>
    <xf numFmtId="167" fontId="19" fillId="0" borderId="2" xfId="0" applyNumberFormat="1" applyFont="1" applyBorder="1" applyAlignment="1">
      <alignment horizontal="center" vertical="center"/>
    </xf>
    <xf numFmtId="167" fontId="19" fillId="0" borderId="9" xfId="0" applyNumberFormat="1" applyFont="1" applyBorder="1" applyAlignment="1">
      <alignment horizontal="center" vertical="center"/>
    </xf>
    <xf numFmtId="10" fontId="19" fillId="0" borderId="30" xfId="0" applyNumberFormat="1" applyFont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9" fontId="19" fillId="4" borderId="37" xfId="0" applyNumberFormat="1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/>
    </xf>
    <xf numFmtId="9" fontId="19" fillId="4" borderId="28" xfId="0" applyNumberFormat="1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/>
    </xf>
    <xf numFmtId="167" fontId="0" fillId="0" borderId="0" xfId="0" applyNumberFormat="1"/>
    <xf numFmtId="9" fontId="19" fillId="4" borderId="28" xfId="0" applyNumberFormat="1" applyFont="1" applyFill="1" applyBorder="1" applyAlignment="1">
      <alignment vertical="center"/>
    </xf>
    <xf numFmtId="9" fontId="19" fillId="4" borderId="9" xfId="0" applyNumberFormat="1" applyFont="1" applyFill="1" applyBorder="1" applyAlignment="1">
      <alignment vertical="center"/>
    </xf>
    <xf numFmtId="9" fontId="19" fillId="4" borderId="22" xfId="0" applyNumberFormat="1" applyFont="1" applyFill="1" applyBorder="1" applyAlignment="1">
      <alignment vertical="center"/>
    </xf>
    <xf numFmtId="10" fontId="19" fillId="4" borderId="28" xfId="0" applyNumberFormat="1" applyFont="1" applyFill="1" applyBorder="1" applyAlignment="1">
      <alignment horizontal="center" vertical="center"/>
    </xf>
    <xf numFmtId="167" fontId="19" fillId="0" borderId="27" xfId="0" applyNumberFormat="1" applyFont="1" applyBorder="1" applyAlignment="1">
      <alignment horizontal="center" vertical="center"/>
    </xf>
    <xf numFmtId="10" fontId="0" fillId="0" borderId="0" xfId="0" applyNumberFormat="1"/>
    <xf numFmtId="9" fontId="15" fillId="0" borderId="26" xfId="0" applyNumberFormat="1" applyFont="1" applyBorder="1" applyAlignment="1">
      <alignment horizontal="center" vertical="center"/>
    </xf>
    <xf numFmtId="10" fontId="19" fillId="0" borderId="0" xfId="0" applyNumberFormat="1" applyFont="1" applyAlignment="1">
      <alignment horizontal="left" vertical="center"/>
    </xf>
    <xf numFmtId="10" fontId="0" fillId="0" borderId="0" xfId="0" applyNumberFormat="1" applyAlignment="1">
      <alignment horizontal="left"/>
    </xf>
    <xf numFmtId="0" fontId="19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67" fontId="21" fillId="0" borderId="0" xfId="0" applyNumberFormat="1" applyFont="1"/>
    <xf numFmtId="0" fontId="2" fillId="4" borderId="1" xfId="0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 wrapText="1"/>
    </xf>
    <xf numFmtId="167" fontId="2" fillId="0" borderId="14" xfId="0" applyNumberFormat="1" applyFont="1" applyBorder="1" applyAlignment="1">
      <alignment horizontal="center" vertical="center"/>
    </xf>
    <xf numFmtId="0" fontId="19" fillId="0" borderId="0" xfId="0" applyFont="1" applyBorder="1"/>
    <xf numFmtId="4" fontId="19" fillId="0" borderId="0" xfId="0" applyNumberFormat="1" applyFont="1"/>
    <xf numFmtId="0" fontId="19" fillId="0" borderId="0" xfId="0" applyFont="1"/>
    <xf numFmtId="0" fontId="6" fillId="4" borderId="0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7" fontId="0" fillId="0" borderId="0" xfId="0" applyNumberForma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66" fontId="0" fillId="0" borderId="8" xfId="0" applyNumberFormat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67" fontId="0" fillId="0" borderId="8" xfId="0" applyNumberFormat="1" applyBorder="1" applyAlignment="1">
      <alignment horizontal="center" vertical="center" wrapText="1"/>
    </xf>
    <xf numFmtId="167" fontId="0" fillId="0" borderId="10" xfId="0" applyNumberFormat="1" applyBorder="1" applyAlignment="1">
      <alignment horizontal="center" vertical="center" wrapText="1"/>
    </xf>
    <xf numFmtId="167" fontId="3" fillId="4" borderId="0" xfId="0" applyNumberFormat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167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167" fontId="3" fillId="4" borderId="8" xfId="0" applyNumberFormat="1" applyFont="1" applyFill="1" applyBorder="1" applyAlignment="1">
      <alignment horizontal="center" vertical="center" wrapText="1"/>
    </xf>
    <xf numFmtId="167" fontId="3" fillId="4" borderId="1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67" fontId="3" fillId="4" borderId="8" xfId="0" applyNumberFormat="1" applyFont="1" applyFill="1" applyBorder="1" applyAlignment="1">
      <alignment horizontal="right" vertical="center" wrapText="1"/>
    </xf>
    <xf numFmtId="167" fontId="3" fillId="4" borderId="9" xfId="0" applyNumberFormat="1" applyFont="1" applyFill="1" applyBorder="1" applyAlignment="1">
      <alignment horizontal="right" vertical="center" wrapText="1"/>
    </xf>
    <xf numFmtId="167" fontId="3" fillId="4" borderId="10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4" borderId="8" xfId="0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3" fillId="4" borderId="10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9" fontId="19" fillId="4" borderId="9" xfId="0" applyNumberFormat="1" applyFont="1" applyFill="1" applyBorder="1" applyAlignment="1">
      <alignment horizontal="center" vertical="center" wrapText="1"/>
    </xf>
    <xf numFmtId="9" fontId="19" fillId="6" borderId="28" xfId="0" applyNumberFormat="1" applyFont="1" applyFill="1" applyBorder="1" applyAlignment="1">
      <alignment horizontal="center" vertical="center" wrapText="1"/>
    </xf>
    <xf numFmtId="9" fontId="19" fillId="6" borderId="9" xfId="0" applyNumberFormat="1" applyFont="1" applyFill="1" applyBorder="1" applyAlignment="1">
      <alignment horizontal="center" vertical="center" wrapText="1"/>
    </xf>
    <xf numFmtId="9" fontId="19" fillId="6" borderId="22" xfId="0" applyNumberFormat="1" applyFont="1" applyFill="1" applyBorder="1" applyAlignment="1">
      <alignment horizontal="center" vertical="center" wrapText="1"/>
    </xf>
    <xf numFmtId="9" fontId="19" fillId="4" borderId="28" xfId="0" applyNumberFormat="1" applyFont="1" applyFill="1" applyBorder="1" applyAlignment="1">
      <alignment horizontal="center" vertical="center"/>
    </xf>
    <xf numFmtId="9" fontId="19" fillId="4" borderId="9" xfId="0" applyNumberFormat="1" applyFont="1" applyFill="1" applyBorder="1" applyAlignment="1">
      <alignment horizontal="center" vertical="center"/>
    </xf>
    <xf numFmtId="9" fontId="19" fillId="4" borderId="22" xfId="0" applyNumberFormat="1" applyFont="1" applyFill="1" applyBorder="1" applyAlignment="1">
      <alignment horizontal="center" vertical="center"/>
    </xf>
    <xf numFmtId="0" fontId="0" fillId="0" borderId="42" xfId="0" applyNumberFormat="1" applyBorder="1" applyAlignment="1">
      <alignment horizontal="center"/>
    </xf>
    <xf numFmtId="10" fontId="15" fillId="4" borderId="32" xfId="0" applyNumberFormat="1" applyFont="1" applyFill="1" applyBorder="1" applyAlignment="1">
      <alignment horizontal="center" vertical="center" wrapText="1"/>
    </xf>
    <xf numFmtId="10" fontId="15" fillId="4" borderId="34" xfId="0" applyNumberFormat="1" applyFont="1" applyFill="1" applyBorder="1" applyAlignment="1">
      <alignment horizontal="center" vertical="center" wrapText="1"/>
    </xf>
    <xf numFmtId="10" fontId="15" fillId="4" borderId="33" xfId="0" applyNumberFormat="1" applyFont="1" applyFill="1" applyBorder="1" applyAlignment="1">
      <alignment horizontal="center" vertical="center" wrapText="1"/>
    </xf>
    <xf numFmtId="10" fontId="20" fillId="4" borderId="32" xfId="0" applyNumberFormat="1" applyFont="1" applyFill="1" applyBorder="1" applyAlignment="1">
      <alignment horizontal="center" vertical="center" wrapText="1"/>
    </xf>
    <xf numFmtId="10" fontId="20" fillId="4" borderId="34" xfId="0" applyNumberFormat="1" applyFont="1" applyFill="1" applyBorder="1" applyAlignment="1">
      <alignment horizontal="center" vertical="center" wrapText="1"/>
    </xf>
    <xf numFmtId="10" fontId="20" fillId="4" borderId="33" xfId="0" applyNumberFormat="1" applyFont="1" applyFill="1" applyBorder="1" applyAlignment="1">
      <alignment horizontal="center" vertical="center" wrapText="1"/>
    </xf>
    <xf numFmtId="167" fontId="15" fillId="4" borderId="32" xfId="0" applyNumberFormat="1" applyFont="1" applyFill="1" applyBorder="1" applyAlignment="1">
      <alignment horizontal="center" vertical="center" wrapText="1"/>
    </xf>
    <xf numFmtId="167" fontId="15" fillId="4" borderId="34" xfId="0" applyNumberFormat="1" applyFont="1" applyFill="1" applyBorder="1" applyAlignment="1">
      <alignment horizontal="center" vertical="center" wrapText="1"/>
    </xf>
    <xf numFmtId="167" fontId="15" fillId="4" borderId="33" xfId="0" applyNumberFormat="1" applyFont="1" applyFill="1" applyBorder="1" applyAlignment="1">
      <alignment horizontal="center" vertical="center" wrapText="1"/>
    </xf>
    <xf numFmtId="167" fontId="20" fillId="4" borderId="32" xfId="0" applyNumberFormat="1" applyFont="1" applyFill="1" applyBorder="1" applyAlignment="1">
      <alignment horizontal="center" vertical="center" wrapText="1"/>
    </xf>
    <xf numFmtId="167" fontId="20" fillId="4" borderId="34" xfId="0" applyNumberFormat="1" applyFont="1" applyFill="1" applyBorder="1" applyAlignment="1">
      <alignment horizontal="center" vertical="center" wrapText="1"/>
    </xf>
    <xf numFmtId="167" fontId="20" fillId="4" borderId="33" xfId="0" applyNumberFormat="1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10" fontId="19" fillId="6" borderId="28" xfId="0" applyNumberFormat="1" applyFont="1" applyFill="1" applyBorder="1" applyAlignment="1">
      <alignment horizontal="center" vertical="center"/>
    </xf>
    <xf numFmtId="10" fontId="19" fillId="6" borderId="9" xfId="0" applyNumberFormat="1" applyFont="1" applyFill="1" applyBorder="1" applyAlignment="1">
      <alignment horizontal="center" vertical="center"/>
    </xf>
    <xf numFmtId="9" fontId="19" fillId="6" borderId="28" xfId="0" applyNumberFormat="1" applyFont="1" applyFill="1" applyBorder="1" applyAlignment="1">
      <alignment horizontal="center" vertical="center"/>
    </xf>
    <xf numFmtId="9" fontId="19" fillId="6" borderId="9" xfId="0" applyNumberFormat="1" applyFont="1" applyFill="1" applyBorder="1" applyAlignment="1">
      <alignment horizontal="center" vertical="center"/>
    </xf>
    <xf numFmtId="9" fontId="19" fillId="4" borderId="2" xfId="0" applyNumberFormat="1" applyFont="1" applyFill="1" applyBorder="1" applyAlignment="1">
      <alignment horizontal="center" vertical="center" wrapText="1"/>
    </xf>
    <xf numFmtId="9" fontId="19" fillId="6" borderId="22" xfId="0" applyNumberFormat="1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right" vertical="center" wrapText="1"/>
    </xf>
    <xf numFmtId="0" fontId="20" fillId="4" borderId="33" xfId="0" applyFont="1" applyFill="1" applyBorder="1" applyAlignment="1">
      <alignment horizontal="right" vertical="center" wrapText="1"/>
    </xf>
    <xf numFmtId="0" fontId="20" fillId="4" borderId="34" xfId="0" applyFont="1" applyFill="1" applyBorder="1" applyAlignment="1">
      <alignment horizontal="center" vertical="center" wrapText="1"/>
    </xf>
    <xf numFmtId="0" fontId="20" fillId="4" borderId="33" xfId="0" applyFont="1" applyFill="1" applyBorder="1" applyAlignment="1">
      <alignment horizontal="center" vertical="center" wrapText="1"/>
    </xf>
    <xf numFmtId="9" fontId="19" fillId="6" borderId="31" xfId="0" applyNumberFormat="1" applyFont="1" applyFill="1" applyBorder="1" applyAlignment="1">
      <alignment horizontal="center" vertical="center"/>
    </xf>
    <xf numFmtId="9" fontId="19" fillId="6" borderId="24" xfId="0" applyNumberFormat="1" applyFont="1" applyFill="1" applyBorder="1" applyAlignment="1">
      <alignment horizontal="center" vertical="center"/>
    </xf>
    <xf numFmtId="9" fontId="19" fillId="6" borderId="25" xfId="0" applyNumberFormat="1" applyFont="1" applyFill="1" applyBorder="1" applyAlignment="1">
      <alignment horizontal="center" vertical="center"/>
    </xf>
    <xf numFmtId="9" fontId="19" fillId="4" borderId="31" xfId="0" applyNumberFormat="1" applyFont="1" applyFill="1" applyBorder="1" applyAlignment="1">
      <alignment horizontal="center" vertical="center"/>
    </xf>
    <xf numFmtId="9" fontId="19" fillId="4" borderId="24" xfId="0" applyNumberFormat="1" applyFont="1" applyFill="1" applyBorder="1" applyAlignment="1">
      <alignment horizontal="center" vertical="center"/>
    </xf>
    <xf numFmtId="9" fontId="19" fillId="4" borderId="25" xfId="0" applyNumberFormat="1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right" vertical="center" wrapText="1"/>
    </xf>
    <xf numFmtId="0" fontId="15" fillId="4" borderId="33" xfId="0" applyFont="1" applyFill="1" applyBorder="1" applyAlignment="1">
      <alignment horizontal="right" vertical="center" wrapText="1"/>
    </xf>
    <xf numFmtId="0" fontId="20" fillId="4" borderId="34" xfId="0" applyNumberFormat="1" applyFont="1" applyFill="1" applyBorder="1" applyAlignment="1">
      <alignment horizontal="center" vertical="center" wrapText="1"/>
    </xf>
    <xf numFmtId="0" fontId="20" fillId="4" borderId="3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67" fontId="0" fillId="0" borderId="0" xfId="0" applyNumberFormat="1" applyAlignment="1">
      <alignment horizontal="right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7" fontId="13" fillId="0" borderId="12" xfId="0" applyNumberFormat="1" applyFont="1" applyBorder="1" applyAlignment="1">
      <alignment horizontal="center" vertical="center"/>
    </xf>
    <xf numFmtId="167" fontId="13" fillId="0" borderId="14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13" fillId="0" borderId="1" xfId="0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7" xfId="0" applyFont="1" applyBorder="1" applyAlignment="1">
      <alignment horizontal="center" vertical="center"/>
    </xf>
    <xf numFmtId="167" fontId="13" fillId="0" borderId="17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0" fillId="4" borderId="1" xfId="0" applyNumberForma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Normal 3" xfId="1"/>
    <cellStyle name="Porcentagem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20021</xdr:rowOff>
    </xdr:from>
    <xdr:ext cx="2181917" cy="599103"/>
    <xdr:pic>
      <xdr:nvPicPr>
        <xdr:cNvPr id="3" name="Imagem 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85" b="8572"/>
        <a:stretch/>
      </xdr:blipFill>
      <xdr:spPr bwMode="auto">
        <a:xfrm>
          <a:off x="0" y="20021"/>
          <a:ext cx="2181917" cy="599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86667" cy="599103"/>
    <xdr:pic>
      <xdr:nvPicPr>
        <xdr:cNvPr id="2" name="Imagem 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5" t="14285" b="8572"/>
        <a:stretch/>
      </xdr:blipFill>
      <xdr:spPr bwMode="auto">
        <a:xfrm>
          <a:off x="0" y="0"/>
          <a:ext cx="2086667" cy="599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52700" cy="735067"/>
    <xdr:pic>
      <xdr:nvPicPr>
        <xdr:cNvPr id="2" name="Imagem 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4285" b="8572"/>
        <a:stretch/>
      </xdr:blipFill>
      <xdr:spPr bwMode="auto">
        <a:xfrm>
          <a:off x="0" y="0"/>
          <a:ext cx="2552700" cy="735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tabSelected="1" workbookViewId="0">
      <selection activeCell="J11" sqref="J11"/>
    </sheetView>
  </sheetViews>
  <sheetFormatPr defaultRowHeight="15" x14ac:dyDescent="0.25"/>
  <cols>
    <col min="1" max="1" width="31" customWidth="1"/>
    <col min="2" max="2" width="17.7109375" bestFit="1" customWidth="1"/>
    <col min="3" max="3" width="19.85546875" bestFit="1" customWidth="1"/>
    <col min="4" max="4" width="26" customWidth="1"/>
    <col min="5" max="5" width="20.7109375" customWidth="1"/>
    <col min="6" max="6" width="18.28515625" customWidth="1"/>
    <col min="9" max="9" width="7.42578125" customWidth="1"/>
    <col min="11" max="11" width="8.42578125" customWidth="1"/>
  </cols>
  <sheetData>
    <row r="1" spans="1:11" ht="17.25" customHeight="1" x14ac:dyDescent="0.25">
      <c r="A1" s="264" t="s">
        <v>250</v>
      </c>
      <c r="B1" s="264"/>
      <c r="C1" s="264"/>
      <c r="D1" s="9"/>
      <c r="E1" s="9"/>
      <c r="F1" s="9"/>
    </row>
    <row r="2" spans="1:11" ht="17.25" x14ac:dyDescent="0.25">
      <c r="A2" s="72" t="s">
        <v>63</v>
      </c>
      <c r="B2" s="72" t="s">
        <v>73</v>
      </c>
      <c r="C2" s="7"/>
      <c r="D2" s="8"/>
      <c r="E2" s="8"/>
      <c r="F2" s="8"/>
    </row>
    <row r="3" spans="1:11" ht="36" customHeight="1" x14ac:dyDescent="0.25">
      <c r="A3" s="182" t="s">
        <v>47</v>
      </c>
      <c r="B3" s="182" t="s">
        <v>48</v>
      </c>
      <c r="C3" s="182" t="s">
        <v>49</v>
      </c>
      <c r="D3" s="182" t="s">
        <v>50</v>
      </c>
      <c r="E3" s="80" t="s">
        <v>252</v>
      </c>
      <c r="F3" s="64" t="s">
        <v>132</v>
      </c>
    </row>
    <row r="4" spans="1:11" x14ac:dyDescent="0.25">
      <c r="A4" s="176">
        <v>6441.3</v>
      </c>
      <c r="B4" s="177">
        <v>9</v>
      </c>
      <c r="C4" s="183">
        <v>31</v>
      </c>
      <c r="D4" s="183">
        <v>1</v>
      </c>
      <c r="E4" s="173">
        <v>510</v>
      </c>
      <c r="F4" s="53">
        <v>10.6</v>
      </c>
    </row>
    <row r="5" spans="1:11" ht="30" x14ac:dyDescent="0.25">
      <c r="A5" s="177" t="s">
        <v>51</v>
      </c>
      <c r="B5" s="177" t="s">
        <v>52</v>
      </c>
      <c r="C5" s="177" t="s">
        <v>279</v>
      </c>
      <c r="D5" s="177" t="s">
        <v>58</v>
      </c>
      <c r="E5" s="53" t="s">
        <v>57</v>
      </c>
      <c r="F5" s="54" t="s">
        <v>281</v>
      </c>
      <c r="J5" s="79"/>
      <c r="K5" s="79"/>
    </row>
    <row r="6" spans="1:11" x14ac:dyDescent="0.25">
      <c r="A6" s="177">
        <v>0.1</v>
      </c>
      <c r="B6" s="177">
        <v>3.22</v>
      </c>
      <c r="C6" s="178">
        <v>0.2</v>
      </c>
      <c r="D6" s="178">
        <v>1.25</v>
      </c>
      <c r="E6" s="53">
        <v>1.25</v>
      </c>
      <c r="F6" s="69">
        <v>3061.3</v>
      </c>
      <c r="J6" s="63"/>
    </row>
    <row r="7" spans="1:11" ht="30" customHeight="1" x14ac:dyDescent="0.25">
      <c r="A7" s="177" t="s">
        <v>59</v>
      </c>
      <c r="B7" s="177" t="s">
        <v>131</v>
      </c>
      <c r="C7" s="177" t="s">
        <v>60</v>
      </c>
      <c r="D7" s="177" t="s">
        <v>61</v>
      </c>
      <c r="E7" s="68" t="s">
        <v>62</v>
      </c>
      <c r="F7" s="53" t="s">
        <v>134</v>
      </c>
      <c r="J7" s="79"/>
    </row>
    <row r="8" spans="1:11" x14ac:dyDescent="0.25">
      <c r="A8" s="177">
        <v>0.2</v>
      </c>
      <c r="B8" s="177">
        <v>15.22</v>
      </c>
      <c r="C8" s="177">
        <v>15.22</v>
      </c>
      <c r="D8" s="177">
        <v>0.03</v>
      </c>
      <c r="E8" s="48">
        <v>0.3</v>
      </c>
      <c r="F8" s="172">
        <v>3061.3</v>
      </c>
    </row>
    <row r="9" spans="1:11" ht="30" x14ac:dyDescent="0.25">
      <c r="A9" s="179" t="s">
        <v>67</v>
      </c>
      <c r="B9" s="179" t="s">
        <v>64</v>
      </c>
      <c r="C9" s="180" t="s">
        <v>65</v>
      </c>
      <c r="D9" s="179" t="s">
        <v>66</v>
      </c>
      <c r="E9" s="52" t="s">
        <v>68</v>
      </c>
      <c r="F9" s="64" t="s">
        <v>133</v>
      </c>
    </row>
    <row r="10" spans="1:11" x14ac:dyDescent="0.25">
      <c r="A10" s="178">
        <v>2.4</v>
      </c>
      <c r="B10" s="178">
        <v>21.61</v>
      </c>
      <c r="C10" s="181">
        <v>28.4</v>
      </c>
      <c r="D10" s="165">
        <v>0.94799999999999995</v>
      </c>
      <c r="E10" s="53">
        <v>1.4</v>
      </c>
      <c r="F10" s="174">
        <v>10</v>
      </c>
    </row>
    <row r="11" spans="1:11" ht="30" x14ac:dyDescent="0.25">
      <c r="A11" s="179" t="s">
        <v>69</v>
      </c>
      <c r="B11" s="179" t="s">
        <v>70</v>
      </c>
      <c r="C11" s="179" t="s">
        <v>71</v>
      </c>
      <c r="D11" s="179" t="s">
        <v>129</v>
      </c>
      <c r="E11" s="74" t="s">
        <v>274</v>
      </c>
      <c r="F11" s="51" t="s">
        <v>282</v>
      </c>
      <c r="G11" s="1"/>
    </row>
    <row r="12" spans="1:11" x14ac:dyDescent="0.25">
      <c r="A12" s="178">
        <v>1</v>
      </c>
      <c r="B12" s="178">
        <v>0.5</v>
      </c>
      <c r="C12" s="165">
        <v>5.1999999999999998E-2</v>
      </c>
      <c r="D12" s="426">
        <v>12882.6</v>
      </c>
      <c r="E12" s="69">
        <f>(A4-E4)*B4</f>
        <v>53381.700000000004</v>
      </c>
      <c r="F12" s="175">
        <v>10</v>
      </c>
      <c r="G12" s="1"/>
    </row>
    <row r="13" spans="1:11" ht="30" x14ac:dyDescent="0.25">
      <c r="A13" s="49" t="s">
        <v>205</v>
      </c>
      <c r="B13" s="50" t="s">
        <v>204</v>
      </c>
      <c r="C13" s="50" t="s">
        <v>251</v>
      </c>
      <c r="F13" s="1"/>
      <c r="G13" s="1"/>
    </row>
    <row r="14" spans="1:11" x14ac:dyDescent="0.25">
      <c r="A14" s="71">
        <v>48727.83</v>
      </c>
      <c r="B14" s="69">
        <v>13655.56</v>
      </c>
      <c r="C14" s="70">
        <v>12882.6</v>
      </c>
    </row>
    <row r="15" spans="1:11" x14ac:dyDescent="0.25">
      <c r="A15" s="161"/>
      <c r="B15" s="162"/>
      <c r="C15" s="163"/>
      <c r="D15" s="164"/>
      <c r="E15" s="161"/>
    </row>
    <row r="16" spans="1:11" x14ac:dyDescent="0.25">
      <c r="A16" s="161"/>
      <c r="B16" s="162"/>
      <c r="C16" s="163"/>
      <c r="D16" s="164"/>
      <c r="E16" s="161"/>
    </row>
    <row r="17" spans="1:14" x14ac:dyDescent="0.25">
      <c r="A17" s="161"/>
      <c r="B17" s="162"/>
      <c r="C17" s="163"/>
      <c r="D17" s="164"/>
      <c r="E17" s="161"/>
    </row>
    <row r="18" spans="1:14" x14ac:dyDescent="0.25">
      <c r="A18" s="161"/>
      <c r="B18" s="162"/>
      <c r="C18" s="163"/>
      <c r="D18" s="164"/>
      <c r="E18" s="161"/>
    </row>
    <row r="19" spans="1:14" x14ac:dyDescent="0.25">
      <c r="A19" s="161"/>
      <c r="B19" s="162"/>
      <c r="C19" s="163"/>
      <c r="D19" s="164"/>
      <c r="E19" s="161"/>
    </row>
    <row r="20" spans="1:14" x14ac:dyDescent="0.25">
      <c r="A20" s="161"/>
      <c r="B20" s="162"/>
      <c r="C20" s="163"/>
      <c r="D20" s="164"/>
      <c r="E20" s="161"/>
    </row>
    <row r="21" spans="1:14" x14ac:dyDescent="0.25">
      <c r="A21" s="161"/>
      <c r="B21" s="162"/>
      <c r="C21" s="163"/>
      <c r="D21" s="164"/>
      <c r="E21" s="161"/>
    </row>
    <row r="22" spans="1:14" x14ac:dyDescent="0.25">
      <c r="A22" s="161"/>
      <c r="B22" s="162"/>
      <c r="C22" s="163"/>
      <c r="D22" s="164"/>
      <c r="E22" s="161"/>
    </row>
    <row r="23" spans="1:14" x14ac:dyDescent="0.25">
      <c r="A23" s="161"/>
      <c r="B23" s="162"/>
      <c r="C23" s="163"/>
      <c r="D23" s="164"/>
      <c r="E23" s="161"/>
    </row>
    <row r="24" spans="1:14" x14ac:dyDescent="0.25">
      <c r="C24" s="55"/>
      <c r="D24" s="55"/>
    </row>
    <row r="25" spans="1:14" ht="15.75" x14ac:dyDescent="0.25">
      <c r="A25" s="263"/>
      <c r="B25" s="263"/>
      <c r="C25" s="263"/>
      <c r="D25" s="263"/>
      <c r="E25" s="263"/>
      <c r="F25" s="263"/>
    </row>
    <row r="26" spans="1:14" ht="17.25" customHeight="1" x14ac:dyDescent="0.25">
      <c r="A26" s="270"/>
      <c r="B26" s="270"/>
      <c r="C26" s="270"/>
      <c r="D26" s="270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ht="17.25" customHeight="1" x14ac:dyDescent="0.25">
      <c r="A27" s="264" t="s">
        <v>319</v>
      </c>
      <c r="B27" s="264"/>
      <c r="C27" s="264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ht="15" customHeight="1" x14ac:dyDescent="0.25">
      <c r="A28" s="72" t="s">
        <v>63</v>
      </c>
      <c r="B28" s="72" t="s">
        <v>73</v>
      </c>
      <c r="C28" s="7"/>
      <c r="D28" s="8"/>
      <c r="E28" s="8"/>
      <c r="F28" s="8"/>
      <c r="G28" s="266"/>
      <c r="H28" s="266"/>
      <c r="I28" s="266"/>
      <c r="J28" s="266"/>
      <c r="K28" s="266"/>
      <c r="L28" s="266"/>
      <c r="M28" s="266"/>
      <c r="N28" s="266"/>
    </row>
    <row r="29" spans="1:14" ht="15" customHeight="1" x14ac:dyDescent="0.25">
      <c r="A29" s="49" t="s">
        <v>47</v>
      </c>
      <c r="B29" s="49" t="s">
        <v>48</v>
      </c>
      <c r="C29" s="49" t="s">
        <v>49</v>
      </c>
      <c r="D29" s="49" t="s">
        <v>50</v>
      </c>
      <c r="E29" s="145" t="s">
        <v>259</v>
      </c>
      <c r="F29" s="64" t="s">
        <v>258</v>
      </c>
      <c r="G29" s="265"/>
      <c r="H29" s="265"/>
      <c r="I29" s="265"/>
      <c r="J29" s="265"/>
      <c r="K29" s="265"/>
      <c r="L29" s="265"/>
      <c r="M29" s="265"/>
      <c r="N29" s="265"/>
    </row>
    <row r="30" spans="1:14" ht="15" customHeight="1" x14ac:dyDescent="0.25">
      <c r="A30" s="176">
        <v>548.16999999999996</v>
      </c>
      <c r="B30" s="177">
        <v>7</v>
      </c>
      <c r="C30" s="177">
        <v>1</v>
      </c>
      <c r="D30" s="177">
        <v>1</v>
      </c>
      <c r="E30" s="48">
        <v>682.68</v>
      </c>
      <c r="F30" s="147">
        <v>6</v>
      </c>
      <c r="G30" s="265"/>
      <c r="H30" s="265"/>
      <c r="I30" s="265"/>
      <c r="J30" s="265"/>
      <c r="K30" s="265"/>
      <c r="L30" s="265"/>
      <c r="M30" s="265"/>
      <c r="N30" s="265"/>
    </row>
    <row r="31" spans="1:14" ht="30" x14ac:dyDescent="0.25">
      <c r="A31" s="177" t="s">
        <v>51</v>
      </c>
      <c r="B31" s="177" t="s">
        <v>52</v>
      </c>
      <c r="C31" s="177" t="s">
        <v>56</v>
      </c>
      <c r="D31" s="177" t="s">
        <v>279</v>
      </c>
      <c r="E31" s="48" t="s">
        <v>58</v>
      </c>
      <c r="F31" s="147" t="s">
        <v>57</v>
      </c>
      <c r="G31" s="265"/>
      <c r="H31" s="265"/>
      <c r="I31" s="265"/>
      <c r="J31" s="265"/>
      <c r="K31" s="265"/>
      <c r="L31" s="265"/>
      <c r="M31" s="265"/>
      <c r="N31" s="265"/>
    </row>
    <row r="32" spans="1:14" ht="15" customHeight="1" x14ac:dyDescent="0.25">
      <c r="A32" s="177">
        <v>0.1</v>
      </c>
      <c r="B32" s="177">
        <v>3.22</v>
      </c>
      <c r="C32" s="178">
        <v>110</v>
      </c>
      <c r="D32" s="178">
        <v>0.15</v>
      </c>
      <c r="E32" s="147">
        <v>1.25</v>
      </c>
      <c r="F32" s="147">
        <v>1.25</v>
      </c>
      <c r="G32" s="265"/>
      <c r="H32" s="265"/>
      <c r="I32" s="265"/>
      <c r="J32" s="265"/>
      <c r="K32" s="265"/>
      <c r="L32" s="265"/>
      <c r="M32" s="265"/>
      <c r="N32" s="265"/>
    </row>
    <row r="33" spans="1:14" ht="45" x14ac:dyDescent="0.25">
      <c r="A33" s="177" t="s">
        <v>59</v>
      </c>
      <c r="B33" s="177" t="s">
        <v>271</v>
      </c>
      <c r="C33" s="177" t="s">
        <v>60</v>
      </c>
      <c r="D33" s="177" t="s">
        <v>61</v>
      </c>
      <c r="E33" s="147" t="s">
        <v>62</v>
      </c>
      <c r="F33" s="147" t="s">
        <v>134</v>
      </c>
      <c r="G33" s="265"/>
      <c r="H33" s="265"/>
      <c r="I33" s="265"/>
      <c r="J33" s="265"/>
      <c r="K33" s="265"/>
      <c r="L33" s="265"/>
      <c r="M33" s="265"/>
      <c r="N33" s="265"/>
    </row>
    <row r="34" spans="1:14" x14ac:dyDescent="0.25">
      <c r="A34" s="177">
        <v>0.2</v>
      </c>
      <c r="B34" s="177">
        <v>12</v>
      </c>
      <c r="C34" s="177">
        <v>12</v>
      </c>
      <c r="D34" s="177">
        <v>0.03</v>
      </c>
      <c r="E34" s="48">
        <v>0.3</v>
      </c>
      <c r="F34" s="172">
        <v>1070.8599999999999</v>
      </c>
      <c r="G34" s="266"/>
      <c r="H34" s="266"/>
      <c r="I34" s="266"/>
      <c r="J34" s="266"/>
      <c r="K34" s="266"/>
      <c r="L34" s="151"/>
      <c r="M34" s="266"/>
      <c r="N34" s="266"/>
    </row>
    <row r="35" spans="1:14" ht="30" x14ac:dyDescent="0.25">
      <c r="A35" s="179" t="s">
        <v>67</v>
      </c>
      <c r="B35" s="179" t="s">
        <v>64</v>
      </c>
      <c r="C35" s="180" t="s">
        <v>65</v>
      </c>
      <c r="D35" s="179" t="s">
        <v>66</v>
      </c>
      <c r="E35" s="145" t="s">
        <v>68</v>
      </c>
      <c r="F35" s="54" t="s">
        <v>283</v>
      </c>
      <c r="G35" s="268"/>
      <c r="H35" s="268"/>
      <c r="I35" s="268"/>
      <c r="J35" s="265"/>
      <c r="K35" s="265"/>
      <c r="L35" s="152"/>
      <c r="M35" s="265"/>
      <c r="N35" s="265"/>
    </row>
    <row r="36" spans="1:14" ht="21" customHeight="1" x14ac:dyDescent="0.25">
      <c r="A36" s="178">
        <v>2.4</v>
      </c>
      <c r="B36" s="178">
        <v>21.61</v>
      </c>
      <c r="C36" s="181">
        <v>28.4</v>
      </c>
      <c r="D36" s="165">
        <v>0.94799999999999995</v>
      </c>
      <c r="E36" s="147">
        <v>1.4</v>
      </c>
      <c r="F36" s="69">
        <v>1070.8599999999999</v>
      </c>
      <c r="G36" s="266"/>
      <c r="H36" s="266"/>
      <c r="I36" s="266"/>
      <c r="J36" s="269"/>
      <c r="K36" s="269"/>
      <c r="L36" s="151"/>
      <c r="M36" s="269"/>
      <c r="N36" s="269"/>
    </row>
    <row r="37" spans="1:14" ht="45" customHeight="1" x14ac:dyDescent="0.25">
      <c r="A37" s="145" t="s">
        <v>69</v>
      </c>
      <c r="B37" s="145" t="s">
        <v>70</v>
      </c>
      <c r="C37" s="145" t="s">
        <v>71</v>
      </c>
      <c r="D37" s="49" t="s">
        <v>277</v>
      </c>
      <c r="E37" s="145" t="s">
        <v>278</v>
      </c>
      <c r="F37" s="51" t="s">
        <v>274</v>
      </c>
      <c r="G37" s="268"/>
      <c r="H37" s="268"/>
      <c r="I37" s="268"/>
      <c r="J37" s="267"/>
      <c r="K37" s="267"/>
      <c r="L37" s="153"/>
      <c r="M37" s="267"/>
      <c r="N37" s="267"/>
    </row>
    <row r="38" spans="1:14" ht="15" customHeight="1" x14ac:dyDescent="0.25">
      <c r="A38" s="147">
        <v>1</v>
      </c>
      <c r="B38" s="147">
        <v>0.5</v>
      </c>
      <c r="C38" s="146">
        <v>5.1999999999999998E-2</v>
      </c>
      <c r="D38" s="71">
        <v>1087.6300000000001</v>
      </c>
      <c r="E38" s="78">
        <f>'MEMÓRIA DE CÁLCULO'!I33</f>
        <v>1374.6179999999997</v>
      </c>
      <c r="F38" s="70">
        <f>(A30*B30)+(E30*F30)</f>
        <v>7933.2699999999995</v>
      </c>
      <c r="G38" s="1"/>
      <c r="H38" s="1"/>
      <c r="I38" s="1"/>
      <c r="J38" s="1"/>
      <c r="K38" s="1"/>
      <c r="L38" s="1"/>
      <c r="M38" s="1"/>
      <c r="N38" s="1"/>
    </row>
  </sheetData>
  <mergeCells count="34">
    <mergeCell ref="M34:N34"/>
    <mergeCell ref="A26:D26"/>
    <mergeCell ref="L33:N33"/>
    <mergeCell ref="G34:I34"/>
    <mergeCell ref="J34:K34"/>
    <mergeCell ref="G33:I33"/>
    <mergeCell ref="J33:K33"/>
    <mergeCell ref="L31:N31"/>
    <mergeCell ref="G32:I32"/>
    <mergeCell ref="J32:K32"/>
    <mergeCell ref="L32:N32"/>
    <mergeCell ref="G31:I31"/>
    <mergeCell ref="J31:K31"/>
    <mergeCell ref="M37:N37"/>
    <mergeCell ref="G37:I37"/>
    <mergeCell ref="J37:K37"/>
    <mergeCell ref="M35:N35"/>
    <mergeCell ref="G36:I36"/>
    <mergeCell ref="J36:K36"/>
    <mergeCell ref="M36:N36"/>
    <mergeCell ref="G35:I35"/>
    <mergeCell ref="J35:K35"/>
    <mergeCell ref="A25:F25"/>
    <mergeCell ref="A1:C1"/>
    <mergeCell ref="A27:C27"/>
    <mergeCell ref="L29:N29"/>
    <mergeCell ref="G30:I30"/>
    <mergeCell ref="J30:K30"/>
    <mergeCell ref="L30:N30"/>
    <mergeCell ref="G29:I29"/>
    <mergeCell ref="J29:K29"/>
    <mergeCell ref="G28:I28"/>
    <mergeCell ref="J28:K28"/>
    <mergeCell ref="L28:N28"/>
  </mergeCells>
  <dataValidations disablePrompts="1" count="2">
    <dataValidation type="list" allowBlank="1" showInputMessage="1" showErrorMessage="1" promptTitle="SELECIONE O TIPO DE PERFIL " prompt="SELECIONE O TIPO DE PERFIL " sqref="B2 B28">
      <formula1>"Abaulado,Não-Abaulado"</formula1>
    </dataValidation>
    <dataValidation type="list" allowBlank="1" showInputMessage="1" showErrorMessage="1" promptTitle="SELECIONE O TIPO DE PERFIL " prompt="SELECIONE O TIPO DE PERFIL " sqref="C2 C28">
      <formula1>$G$2:$G$3</formula1>
    </dataValidation>
  </dataValidations>
  <pageMargins left="0.51181102362204722" right="0.51181102362204722" top="0.78740157480314965" bottom="0.78740157480314965" header="0.31496062992125984" footer="0.31496062992125984"/>
  <pageSetup paperSize="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opLeftCell="A10" zoomScale="86" zoomScaleNormal="86" workbookViewId="0">
      <selection activeCell="D14" sqref="D14"/>
    </sheetView>
  </sheetViews>
  <sheetFormatPr defaultRowHeight="15" x14ac:dyDescent="0.25"/>
  <cols>
    <col min="1" max="1" width="5.85546875" customWidth="1"/>
    <col min="4" max="4" width="12.140625" customWidth="1"/>
    <col min="5" max="5" width="10.85546875" customWidth="1"/>
  </cols>
  <sheetData>
    <row r="1" spans="1:10" ht="21" x14ac:dyDescent="0.35">
      <c r="A1" s="289" t="s">
        <v>100</v>
      </c>
      <c r="B1" s="289"/>
      <c r="C1" s="289"/>
      <c r="D1" s="289"/>
      <c r="E1" s="289"/>
      <c r="F1" s="289"/>
      <c r="G1" s="289"/>
      <c r="H1" s="289"/>
      <c r="I1" s="289"/>
    </row>
    <row r="3" spans="1:10" ht="15" customHeight="1" x14ac:dyDescent="0.25">
      <c r="A3" s="273" t="s">
        <v>74</v>
      </c>
      <c r="B3" s="273"/>
      <c r="C3" s="273"/>
      <c r="D3" s="273"/>
      <c r="E3" s="273"/>
      <c r="F3" s="273"/>
      <c r="G3" s="273"/>
      <c r="H3" s="273"/>
      <c r="I3" s="273"/>
      <c r="J3" s="31"/>
    </row>
    <row r="4" spans="1:10" ht="30" customHeight="1" x14ac:dyDescent="0.25">
      <c r="A4" s="28" t="s">
        <v>28</v>
      </c>
      <c r="B4" s="272" t="s">
        <v>75</v>
      </c>
      <c r="C4" s="272"/>
      <c r="D4" s="272"/>
      <c r="E4" s="272" t="s">
        <v>76</v>
      </c>
      <c r="F4" s="272"/>
      <c r="G4" s="28" t="s">
        <v>21</v>
      </c>
      <c r="H4" s="272" t="s">
        <v>77</v>
      </c>
      <c r="I4" s="272"/>
      <c r="J4" s="31"/>
    </row>
    <row r="5" spans="1:10" ht="30" customHeight="1" x14ac:dyDescent="0.25">
      <c r="A5" s="25">
        <v>1</v>
      </c>
      <c r="B5" s="274" t="s">
        <v>106</v>
      </c>
      <c r="C5" s="274"/>
      <c r="D5" s="274"/>
      <c r="E5" s="275">
        <v>44593</v>
      </c>
      <c r="F5" s="276"/>
      <c r="G5" s="27" t="s">
        <v>19</v>
      </c>
      <c r="H5" s="277">
        <v>2.9903</v>
      </c>
      <c r="I5" s="278"/>
      <c r="J5" s="31"/>
    </row>
    <row r="6" spans="1:10" ht="15" customHeight="1" x14ac:dyDescent="0.25">
      <c r="A6" s="25">
        <v>2</v>
      </c>
      <c r="B6" s="274" t="s">
        <v>24</v>
      </c>
      <c r="C6" s="274"/>
      <c r="D6" s="274"/>
      <c r="E6" s="275">
        <v>44593</v>
      </c>
      <c r="F6" s="276"/>
      <c r="G6" s="27" t="s">
        <v>19</v>
      </c>
      <c r="H6" s="277">
        <v>3.3176999999999999</v>
      </c>
      <c r="I6" s="278"/>
      <c r="J6" s="31"/>
    </row>
    <row r="7" spans="1:10" ht="15" customHeight="1" x14ac:dyDescent="0.25">
      <c r="A7" s="25">
        <v>3</v>
      </c>
      <c r="B7" s="274" t="s">
        <v>23</v>
      </c>
      <c r="C7" s="274"/>
      <c r="D7" s="274"/>
      <c r="E7" s="275">
        <v>44593</v>
      </c>
      <c r="F7" s="276"/>
      <c r="G7" s="27" t="s">
        <v>19</v>
      </c>
      <c r="H7" s="277">
        <v>4.4522000000000004</v>
      </c>
      <c r="I7" s="278"/>
      <c r="J7" s="31"/>
    </row>
    <row r="8" spans="1:10" x14ac:dyDescent="0.25">
      <c r="A8" s="19"/>
      <c r="B8" s="31"/>
      <c r="C8" s="31"/>
      <c r="D8" s="31"/>
      <c r="E8" s="31"/>
      <c r="F8" s="31"/>
      <c r="G8" s="31"/>
      <c r="H8" s="31"/>
      <c r="I8" s="31"/>
      <c r="J8" s="31"/>
    </row>
    <row r="9" spans="1:10" ht="15" customHeight="1" x14ac:dyDescent="0.25">
      <c r="A9" s="271" t="s">
        <v>78</v>
      </c>
      <c r="B9" s="271"/>
      <c r="C9" s="271"/>
      <c r="D9" s="271"/>
      <c r="E9" s="271"/>
      <c r="F9" s="271"/>
      <c r="G9" s="271"/>
      <c r="H9" s="31"/>
      <c r="I9" s="31"/>
      <c r="J9" s="31"/>
    </row>
    <row r="10" spans="1:10" ht="15" customHeight="1" x14ac:dyDescent="0.25">
      <c r="A10" s="271" t="s">
        <v>91</v>
      </c>
      <c r="B10" s="271"/>
      <c r="C10" s="271"/>
      <c r="D10" s="271"/>
      <c r="E10" s="271"/>
      <c r="F10" s="271"/>
      <c r="G10" s="271"/>
      <c r="H10" s="31"/>
      <c r="I10" s="31"/>
      <c r="J10" s="31"/>
    </row>
    <row r="11" spans="1:10" x14ac:dyDescent="0.25">
      <c r="A11" s="271" t="s">
        <v>92</v>
      </c>
      <c r="B11" s="271"/>
      <c r="C11" s="271"/>
      <c r="D11" s="271"/>
      <c r="E11" s="271"/>
      <c r="F11" s="271"/>
      <c r="G11" s="271"/>
      <c r="H11" s="31"/>
      <c r="I11" s="31"/>
      <c r="J11" s="31"/>
    </row>
    <row r="12" spans="1:10" x14ac:dyDescent="0.25">
      <c r="A12" s="272" t="s">
        <v>79</v>
      </c>
      <c r="B12" s="272"/>
      <c r="C12" s="272"/>
      <c r="D12" s="272"/>
      <c r="E12" s="272" t="s">
        <v>80</v>
      </c>
      <c r="F12" s="272"/>
      <c r="G12" s="272"/>
      <c r="H12" s="31"/>
      <c r="I12" s="31"/>
      <c r="J12" s="31"/>
    </row>
    <row r="13" spans="1:10" x14ac:dyDescent="0.25">
      <c r="A13" s="30">
        <v>1</v>
      </c>
      <c r="B13" s="280" t="s">
        <v>93</v>
      </c>
      <c r="C13" s="280"/>
      <c r="D13" s="160">
        <v>41821</v>
      </c>
      <c r="E13" s="279">
        <v>270.23700000000002</v>
      </c>
      <c r="F13" s="279"/>
      <c r="G13" s="279"/>
      <c r="H13" s="31"/>
      <c r="I13" s="31"/>
      <c r="J13" s="31"/>
    </row>
    <row r="14" spans="1:10" x14ac:dyDescent="0.25">
      <c r="A14" s="30">
        <v>2</v>
      </c>
      <c r="B14" s="280" t="s">
        <v>94</v>
      </c>
      <c r="C14" s="280"/>
      <c r="D14" s="47">
        <v>44621</v>
      </c>
      <c r="E14" s="281">
        <v>480.471</v>
      </c>
      <c r="F14" s="281"/>
      <c r="G14" s="281"/>
      <c r="H14" s="31"/>
      <c r="I14" s="31"/>
      <c r="J14" s="31"/>
    </row>
    <row r="15" spans="1:10" x14ac:dyDescent="0.25">
      <c r="A15" s="30">
        <v>3</v>
      </c>
      <c r="B15" s="280" t="s">
        <v>95</v>
      </c>
      <c r="C15" s="280"/>
      <c r="D15" s="66">
        <v>286</v>
      </c>
      <c r="E15" s="282"/>
      <c r="F15" s="282"/>
      <c r="G15" s="282"/>
      <c r="H15" s="31"/>
      <c r="I15" s="31"/>
      <c r="J15" s="31"/>
    </row>
    <row r="16" spans="1:10" x14ac:dyDescent="0.25">
      <c r="A16" s="283" t="s">
        <v>96</v>
      </c>
      <c r="B16" s="283"/>
      <c r="C16" s="283"/>
      <c r="D16" s="283"/>
      <c r="E16" s="284">
        <f>((26.939+(0.253*D15))*(E14/E13))</f>
        <v>176.54624972524115</v>
      </c>
      <c r="F16" s="284"/>
      <c r="G16" s="284"/>
      <c r="H16" s="31"/>
      <c r="I16" s="31"/>
      <c r="J16" s="31"/>
    </row>
    <row r="17" spans="1:10" x14ac:dyDescent="0.25">
      <c r="A17" s="21"/>
      <c r="B17" s="22"/>
      <c r="C17" s="22"/>
      <c r="D17" s="22"/>
      <c r="E17" s="23"/>
      <c r="F17" s="23"/>
      <c r="G17" s="23"/>
      <c r="H17" s="31"/>
      <c r="I17" s="31"/>
      <c r="J17" s="31"/>
    </row>
    <row r="18" spans="1:10" ht="15" customHeight="1" x14ac:dyDescent="0.25">
      <c r="A18" s="286" t="s">
        <v>81</v>
      </c>
      <c r="B18" s="287"/>
      <c r="C18" s="287"/>
      <c r="D18" s="287"/>
      <c r="E18" s="287"/>
      <c r="F18" s="287"/>
      <c r="G18" s="287"/>
      <c r="H18" s="287"/>
      <c r="I18" s="287"/>
      <c r="J18" s="288"/>
    </row>
    <row r="19" spans="1:10" ht="30" customHeight="1" x14ac:dyDescent="0.25">
      <c r="A19" s="28" t="s">
        <v>28</v>
      </c>
      <c r="B19" s="272" t="s">
        <v>75</v>
      </c>
      <c r="C19" s="272"/>
      <c r="D19" s="272"/>
      <c r="E19" s="28" t="s">
        <v>82</v>
      </c>
      <c r="F19" s="272" t="s">
        <v>83</v>
      </c>
      <c r="G19" s="272"/>
      <c r="H19" s="272"/>
      <c r="I19" s="272" t="s">
        <v>84</v>
      </c>
      <c r="J19" s="272"/>
    </row>
    <row r="20" spans="1:10" ht="30" customHeight="1" x14ac:dyDescent="0.25">
      <c r="A20" s="27">
        <v>1</v>
      </c>
      <c r="B20" s="274" t="s">
        <v>106</v>
      </c>
      <c r="C20" s="274"/>
      <c r="D20" s="274"/>
      <c r="E20" s="20">
        <v>0.17</v>
      </c>
      <c r="F20" s="274" t="s">
        <v>85</v>
      </c>
      <c r="G20" s="274"/>
      <c r="H20" s="274"/>
      <c r="I20" s="285">
        <f>(H5*1000)/(1-E20)</f>
        <v>3602.7710843373497</v>
      </c>
      <c r="J20" s="285"/>
    </row>
    <row r="21" spans="1:10" ht="15" customHeight="1" x14ac:dyDescent="0.25">
      <c r="A21" s="27">
        <v>2</v>
      </c>
      <c r="B21" s="274" t="s">
        <v>24</v>
      </c>
      <c r="C21" s="274"/>
      <c r="D21" s="274"/>
      <c r="E21" s="20">
        <v>0.17</v>
      </c>
      <c r="F21" s="274" t="s">
        <v>85</v>
      </c>
      <c r="G21" s="274"/>
      <c r="H21" s="274"/>
      <c r="I21" s="285">
        <f>(H6*1000)/(1-E21)</f>
        <v>3997.2289156626507</v>
      </c>
      <c r="J21" s="285"/>
    </row>
    <row r="22" spans="1:10" ht="15" customHeight="1" x14ac:dyDescent="0.25">
      <c r="A22" s="27">
        <v>3</v>
      </c>
      <c r="B22" s="274" t="s">
        <v>23</v>
      </c>
      <c r="C22" s="274"/>
      <c r="D22" s="274"/>
      <c r="E22" s="20">
        <v>0.17</v>
      </c>
      <c r="F22" s="274" t="s">
        <v>85</v>
      </c>
      <c r="G22" s="274"/>
      <c r="H22" s="274"/>
      <c r="I22" s="285">
        <f>(H7*1000)/(1-E22)</f>
        <v>5364.0963855421696</v>
      </c>
      <c r="J22" s="285"/>
    </row>
    <row r="23" spans="1:10" x14ac:dyDescent="0.25">
      <c r="A23" s="29"/>
      <c r="B23" s="31"/>
      <c r="C23" s="31"/>
      <c r="D23" s="31"/>
      <c r="E23" s="31"/>
      <c r="F23" s="31"/>
      <c r="G23" s="31"/>
      <c r="H23" s="31"/>
      <c r="I23" s="31"/>
      <c r="J23" s="31"/>
    </row>
    <row r="24" spans="1:10" ht="15" customHeight="1" x14ac:dyDescent="0.25">
      <c r="A24" s="286" t="s">
        <v>86</v>
      </c>
      <c r="B24" s="287"/>
      <c r="C24" s="287"/>
      <c r="D24" s="287"/>
      <c r="E24" s="287"/>
      <c r="F24" s="287"/>
      <c r="G24" s="287"/>
      <c r="H24" s="287"/>
      <c r="I24" s="287"/>
      <c r="J24" s="288"/>
    </row>
    <row r="25" spans="1:10" ht="30" customHeight="1" x14ac:dyDescent="0.25">
      <c r="A25" s="28" t="s">
        <v>28</v>
      </c>
      <c r="B25" s="272" t="s">
        <v>75</v>
      </c>
      <c r="C25" s="272"/>
      <c r="D25" s="272"/>
      <c r="E25" s="28" t="s">
        <v>82</v>
      </c>
      <c r="F25" s="272" t="s">
        <v>83</v>
      </c>
      <c r="G25" s="272"/>
      <c r="H25" s="272"/>
      <c r="I25" s="272" t="s">
        <v>84</v>
      </c>
      <c r="J25" s="272"/>
    </row>
    <row r="26" spans="1:10" ht="27.75" customHeight="1" x14ac:dyDescent="0.25">
      <c r="A26" s="27">
        <v>1</v>
      </c>
      <c r="B26" s="274" t="s">
        <v>106</v>
      </c>
      <c r="C26" s="274"/>
      <c r="D26" s="274"/>
      <c r="E26" s="20">
        <v>0.1769</v>
      </c>
      <c r="F26" s="274" t="s">
        <v>87</v>
      </c>
      <c r="G26" s="274"/>
      <c r="H26" s="274"/>
      <c r="I26" s="285">
        <f>I20*(1+E26)</f>
        <v>4240.101289156627</v>
      </c>
      <c r="J26" s="285"/>
    </row>
    <row r="27" spans="1:10" ht="15" customHeight="1" x14ac:dyDescent="0.25">
      <c r="A27" s="27">
        <v>2</v>
      </c>
      <c r="B27" s="274" t="s">
        <v>24</v>
      </c>
      <c r="C27" s="274"/>
      <c r="D27" s="274"/>
      <c r="E27" s="20">
        <v>0.1769</v>
      </c>
      <c r="F27" s="274" t="s">
        <v>87</v>
      </c>
      <c r="G27" s="274"/>
      <c r="H27" s="274"/>
      <c r="I27" s="285">
        <f>I21*(1+E27)</f>
        <v>4704.3387108433735</v>
      </c>
      <c r="J27" s="285"/>
    </row>
    <row r="28" spans="1:10" ht="15" customHeight="1" x14ac:dyDescent="0.25">
      <c r="A28" s="27">
        <v>3</v>
      </c>
      <c r="B28" s="274" t="s">
        <v>23</v>
      </c>
      <c r="C28" s="274"/>
      <c r="D28" s="274"/>
      <c r="E28" s="20">
        <v>0.1769</v>
      </c>
      <c r="F28" s="274" t="s">
        <v>87</v>
      </c>
      <c r="G28" s="274"/>
      <c r="H28" s="274"/>
      <c r="I28" s="285">
        <f>I22*(1+E28)</f>
        <v>6313.0050361445801</v>
      </c>
      <c r="J28" s="285"/>
    </row>
    <row r="29" spans="1:10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</row>
    <row r="30" spans="1:10" ht="15" customHeight="1" x14ac:dyDescent="0.25">
      <c r="A30" s="286" t="s">
        <v>88</v>
      </c>
      <c r="B30" s="287"/>
      <c r="C30" s="287"/>
      <c r="D30" s="287"/>
      <c r="E30" s="287"/>
      <c r="F30" s="287"/>
      <c r="G30" s="287"/>
      <c r="H30" s="287"/>
      <c r="I30" s="287"/>
      <c r="J30" s="288"/>
    </row>
    <row r="31" spans="1:10" ht="30" x14ac:dyDescent="0.25">
      <c r="A31" s="28" t="s">
        <v>28</v>
      </c>
      <c r="B31" s="272" t="s">
        <v>75</v>
      </c>
      <c r="C31" s="272"/>
      <c r="D31" s="272"/>
      <c r="E31" s="28" t="s">
        <v>89</v>
      </c>
      <c r="F31" s="272" t="s">
        <v>90</v>
      </c>
      <c r="G31" s="272"/>
      <c r="H31" s="272"/>
      <c r="I31" s="272" t="s">
        <v>84</v>
      </c>
      <c r="J31" s="272"/>
    </row>
    <row r="32" spans="1:10" ht="31.5" customHeight="1" x14ac:dyDescent="0.25">
      <c r="A32" s="27">
        <v>1</v>
      </c>
      <c r="B32" s="274" t="s">
        <v>106</v>
      </c>
      <c r="C32" s="274"/>
      <c r="D32" s="274"/>
      <c r="E32" s="26">
        <f>E16</f>
        <v>176.54624972524115</v>
      </c>
      <c r="F32" s="285">
        <f>I26</f>
        <v>4240.101289156627</v>
      </c>
      <c r="G32" s="285"/>
      <c r="H32" s="285"/>
      <c r="I32" s="293">
        <f>E32+F32</f>
        <v>4416.6475388818681</v>
      </c>
      <c r="J32" s="294"/>
    </row>
    <row r="33" spans="1:15" ht="15" customHeight="1" x14ac:dyDescent="0.25">
      <c r="A33" s="27">
        <v>2</v>
      </c>
      <c r="B33" s="274" t="s">
        <v>24</v>
      </c>
      <c r="C33" s="274"/>
      <c r="D33" s="274"/>
      <c r="E33" s="26">
        <f>E16</f>
        <v>176.54624972524115</v>
      </c>
      <c r="F33" s="285">
        <f>I27</f>
        <v>4704.3387108433735</v>
      </c>
      <c r="G33" s="285"/>
      <c r="H33" s="285"/>
      <c r="I33" s="293">
        <f t="shared" ref="I33:I34" si="0">E33+F33</f>
        <v>4880.8849605686146</v>
      </c>
      <c r="J33" s="294"/>
    </row>
    <row r="34" spans="1:15" ht="15" customHeight="1" x14ac:dyDescent="0.25">
      <c r="A34" s="27">
        <v>3</v>
      </c>
      <c r="B34" s="274" t="s">
        <v>23</v>
      </c>
      <c r="C34" s="274"/>
      <c r="D34" s="274"/>
      <c r="E34" s="26">
        <f>E16</f>
        <v>176.54624972524115</v>
      </c>
      <c r="F34" s="285">
        <f>I28</f>
        <v>6313.0050361445801</v>
      </c>
      <c r="G34" s="285"/>
      <c r="H34" s="285"/>
      <c r="I34" s="293">
        <f t="shared" si="0"/>
        <v>6489.5512858698212</v>
      </c>
      <c r="J34" s="294"/>
    </row>
    <row r="36" spans="1:15" ht="15.75" x14ac:dyDescent="0.25">
      <c r="A36" s="290" t="s">
        <v>320</v>
      </c>
      <c r="B36" s="290"/>
      <c r="C36" s="290"/>
      <c r="D36" s="290"/>
      <c r="E36" s="290"/>
      <c r="F36" s="290"/>
      <c r="G36" s="290"/>
      <c r="H36" s="290"/>
      <c r="I36" s="290"/>
      <c r="J36" s="290"/>
      <c r="K36" s="43"/>
      <c r="L36" s="43"/>
      <c r="M36" s="43"/>
      <c r="N36" s="43"/>
      <c r="O36" s="43"/>
    </row>
    <row r="37" spans="1:15" x14ac:dyDescent="0.25">
      <c r="A37" s="1"/>
      <c r="B37" s="1"/>
      <c r="C37" s="1"/>
      <c r="D37" s="1"/>
    </row>
    <row r="38" spans="1:15" ht="15.75" x14ac:dyDescent="0.25">
      <c r="A38" s="292" t="s">
        <v>103</v>
      </c>
      <c r="B38" s="292"/>
      <c r="C38" s="292"/>
      <c r="D38" s="292"/>
      <c r="E38" s="292"/>
      <c r="F38" s="292"/>
      <c r="G38" s="292"/>
      <c r="H38" s="292"/>
      <c r="I38" s="292"/>
      <c r="J38" s="292"/>
      <c r="K38" s="44"/>
      <c r="L38" s="44"/>
      <c r="M38" s="44"/>
      <c r="N38" s="44"/>
      <c r="O38" s="44"/>
    </row>
    <row r="39" spans="1:15" ht="15.75" x14ac:dyDescent="0.25">
      <c r="A39" s="291" t="s">
        <v>101</v>
      </c>
      <c r="B39" s="291"/>
      <c r="C39" s="291"/>
      <c r="D39" s="291"/>
      <c r="E39" s="291"/>
      <c r="F39" s="291"/>
      <c r="G39" s="291"/>
      <c r="H39" s="291"/>
      <c r="I39" s="291"/>
      <c r="J39" s="291"/>
      <c r="K39" s="45"/>
      <c r="L39" s="45"/>
      <c r="M39" s="45"/>
      <c r="N39" s="45"/>
      <c r="O39" s="45"/>
    </row>
    <row r="40" spans="1:15" ht="15.75" x14ac:dyDescent="0.25">
      <c r="A40" s="291" t="s">
        <v>102</v>
      </c>
      <c r="B40" s="291"/>
      <c r="C40" s="291"/>
      <c r="D40" s="291"/>
      <c r="E40" s="291"/>
      <c r="F40" s="291"/>
      <c r="G40" s="291"/>
      <c r="H40" s="291"/>
      <c r="I40" s="291"/>
      <c r="J40" s="291"/>
      <c r="K40" s="45"/>
      <c r="L40" s="45"/>
      <c r="M40" s="45"/>
      <c r="N40" s="45"/>
      <c r="O40" s="45"/>
    </row>
  </sheetData>
  <mergeCells count="70">
    <mergeCell ref="A1:I1"/>
    <mergeCell ref="A36:J36"/>
    <mergeCell ref="A39:J39"/>
    <mergeCell ref="A40:J40"/>
    <mergeCell ref="A38:J38"/>
    <mergeCell ref="B34:D34"/>
    <mergeCell ref="F34:H34"/>
    <mergeCell ref="I34:J34"/>
    <mergeCell ref="B32:D32"/>
    <mergeCell ref="F32:H32"/>
    <mergeCell ref="I32:J32"/>
    <mergeCell ref="B33:D33"/>
    <mergeCell ref="F33:H33"/>
    <mergeCell ref="I33:J33"/>
    <mergeCell ref="A30:J30"/>
    <mergeCell ref="B31:D31"/>
    <mergeCell ref="F31:H31"/>
    <mergeCell ref="I31:J31"/>
    <mergeCell ref="B27:D27"/>
    <mergeCell ref="F27:H27"/>
    <mergeCell ref="I27:J27"/>
    <mergeCell ref="B28:D28"/>
    <mergeCell ref="F28:H28"/>
    <mergeCell ref="I28:J28"/>
    <mergeCell ref="A24:J24"/>
    <mergeCell ref="B25:D25"/>
    <mergeCell ref="F25:H25"/>
    <mergeCell ref="I25:J25"/>
    <mergeCell ref="B26:D26"/>
    <mergeCell ref="F26:H26"/>
    <mergeCell ref="I26:J26"/>
    <mergeCell ref="B21:D21"/>
    <mergeCell ref="F21:H21"/>
    <mergeCell ref="I21:J21"/>
    <mergeCell ref="B22:D22"/>
    <mergeCell ref="F22:H22"/>
    <mergeCell ref="I22:J22"/>
    <mergeCell ref="A16:D16"/>
    <mergeCell ref="E16:G16"/>
    <mergeCell ref="B20:D20"/>
    <mergeCell ref="F20:H20"/>
    <mergeCell ref="I20:J20"/>
    <mergeCell ref="A18:J18"/>
    <mergeCell ref="B19:D19"/>
    <mergeCell ref="F19:H19"/>
    <mergeCell ref="I19:J19"/>
    <mergeCell ref="E13:G13"/>
    <mergeCell ref="B14:C14"/>
    <mergeCell ref="E14:G14"/>
    <mergeCell ref="B15:C15"/>
    <mergeCell ref="E15:G15"/>
    <mergeCell ref="B13:C13"/>
    <mergeCell ref="B6:D6"/>
    <mergeCell ref="E6:F6"/>
    <mergeCell ref="B7:D7"/>
    <mergeCell ref="E7:F7"/>
    <mergeCell ref="H5:I5"/>
    <mergeCell ref="H6:I6"/>
    <mergeCell ref="H7:I7"/>
    <mergeCell ref="A3:I3"/>
    <mergeCell ref="B4:D4"/>
    <mergeCell ref="E4:F4"/>
    <mergeCell ref="H4:I4"/>
    <mergeCell ref="B5:D5"/>
    <mergeCell ref="E5:F5"/>
    <mergeCell ref="A9:G9"/>
    <mergeCell ref="A10:G10"/>
    <mergeCell ref="A11:G11"/>
    <mergeCell ref="A12:D12"/>
    <mergeCell ref="E12:G12"/>
  </mergeCells>
  <pageMargins left="0.51181102362204722" right="0.51181102362204722" top="0.78740157480314965" bottom="0.78740157480314965" header="0.31496062992125984" footer="0.31496062992125984"/>
  <pageSetup paperSize="9" scale="99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10"/>
  <sheetViews>
    <sheetView showGridLines="0" topLeftCell="A56" zoomScaleNormal="100" workbookViewId="0">
      <selection activeCell="B71" sqref="B71"/>
    </sheetView>
  </sheetViews>
  <sheetFormatPr defaultRowHeight="15" x14ac:dyDescent="0.25"/>
  <cols>
    <col min="1" max="1" width="5.5703125" customWidth="1"/>
    <col min="2" max="2" width="8.5703125" customWidth="1"/>
    <col min="3" max="3" width="7.42578125" customWidth="1"/>
    <col min="5" max="5" width="9.140625" customWidth="1"/>
    <col min="6" max="6" width="14.85546875" customWidth="1"/>
    <col min="7" max="7" width="6.85546875" bestFit="1" customWidth="1"/>
    <col min="8" max="8" width="49.28515625" customWidth="1"/>
    <col min="9" max="9" width="12.7109375" style="63" customWidth="1"/>
    <col min="10" max="10" width="11.140625" customWidth="1"/>
    <col min="11" max="11" width="13.28515625" customWidth="1"/>
    <col min="12" max="12" width="4.28515625" customWidth="1"/>
    <col min="13" max="13" width="6.28515625" customWidth="1"/>
    <col min="14" max="14" width="14.5703125" customWidth="1"/>
    <col min="15" max="15" width="11.28515625" customWidth="1"/>
    <col min="16" max="16" width="13.28515625" customWidth="1"/>
    <col min="17" max="17" width="14.85546875" customWidth="1"/>
    <col min="18" max="18" width="15.140625" customWidth="1"/>
    <col min="19" max="19" width="12.5703125" customWidth="1"/>
    <col min="21" max="21" width="11.140625" customWidth="1"/>
    <col min="22" max="22" width="11.7109375" customWidth="1"/>
    <col min="25" max="25" width="10.42578125" customWidth="1"/>
    <col min="26" max="26" width="23" customWidth="1"/>
    <col min="27" max="27" width="9.140625" customWidth="1"/>
    <col min="28" max="28" width="21" customWidth="1"/>
  </cols>
  <sheetData>
    <row r="1" spans="1:21" ht="17.25" customHeight="1" x14ac:dyDescent="0.25">
      <c r="A1" s="296"/>
      <c r="B1" s="297"/>
      <c r="C1" s="297"/>
      <c r="D1" s="297"/>
      <c r="E1" s="13"/>
      <c r="F1" s="309" t="s">
        <v>107</v>
      </c>
      <c r="G1" s="309"/>
      <c r="H1" s="309"/>
      <c r="I1" s="309"/>
      <c r="J1" s="309"/>
      <c r="K1" s="310"/>
      <c r="L1" s="2"/>
      <c r="M1" s="2"/>
    </row>
    <row r="2" spans="1:21" ht="15" customHeight="1" x14ac:dyDescent="0.25">
      <c r="A2" s="311" t="s">
        <v>280</v>
      </c>
      <c r="B2" s="312"/>
      <c r="C2" s="312"/>
      <c r="D2" s="312"/>
      <c r="E2" s="313"/>
      <c r="F2" s="313"/>
      <c r="G2" s="313"/>
      <c r="H2" s="313"/>
      <c r="I2" s="313"/>
      <c r="J2" s="313"/>
      <c r="K2" s="314"/>
      <c r="L2" s="2"/>
      <c r="M2" s="2"/>
    </row>
    <row r="3" spans="1:21" ht="15" customHeight="1" x14ac:dyDescent="0.25">
      <c r="A3" s="315" t="s">
        <v>130</v>
      </c>
      <c r="B3" s="313"/>
      <c r="C3" s="313"/>
      <c r="D3" s="313"/>
      <c r="E3" s="313"/>
      <c r="F3" s="313"/>
      <c r="G3" s="313"/>
      <c r="H3" s="313"/>
      <c r="I3" s="313"/>
      <c r="J3" s="313"/>
      <c r="K3" s="314"/>
      <c r="L3" s="2"/>
      <c r="M3" s="2"/>
    </row>
    <row r="4" spans="1:21" ht="12" customHeight="1" x14ac:dyDescent="0.25">
      <c r="A4" s="315" t="s">
        <v>0</v>
      </c>
      <c r="B4" s="313"/>
      <c r="C4" s="313"/>
      <c r="D4" s="313"/>
      <c r="E4" s="313"/>
      <c r="F4" s="313"/>
      <c r="G4" s="313"/>
      <c r="H4" s="313"/>
      <c r="I4" s="313"/>
      <c r="J4" s="313"/>
      <c r="K4" s="314"/>
      <c r="L4" s="2"/>
      <c r="M4" s="2"/>
      <c r="P4" s="1"/>
    </row>
    <row r="5" spans="1:21" ht="14.25" customHeight="1" x14ac:dyDescent="0.25">
      <c r="A5" s="315" t="s">
        <v>324</v>
      </c>
      <c r="B5" s="313"/>
      <c r="C5" s="313"/>
      <c r="D5" s="313"/>
      <c r="E5" s="313"/>
      <c r="F5" s="313"/>
      <c r="G5" s="313"/>
      <c r="H5" s="313"/>
      <c r="I5" s="313"/>
      <c r="J5" s="313"/>
      <c r="K5" s="314"/>
      <c r="L5" s="2"/>
      <c r="M5" s="2"/>
      <c r="Q5" s="336"/>
      <c r="R5" s="336"/>
      <c r="S5" s="336"/>
      <c r="T5" s="336"/>
      <c r="U5" s="336"/>
    </row>
    <row r="6" spans="1:21" ht="24.75" customHeight="1" x14ac:dyDescent="0.25">
      <c r="A6" s="10" t="s">
        <v>27</v>
      </c>
      <c r="B6" s="36" t="s">
        <v>2</v>
      </c>
      <c r="C6" s="36" t="s">
        <v>3</v>
      </c>
      <c r="D6" s="306" t="s">
        <v>270</v>
      </c>
      <c r="E6" s="306"/>
      <c r="F6" s="306"/>
      <c r="G6" s="36" t="s">
        <v>4</v>
      </c>
      <c r="H6" s="36" t="s">
        <v>5</v>
      </c>
      <c r="I6" s="59" t="s">
        <v>6</v>
      </c>
      <c r="J6" s="67" t="s">
        <v>14</v>
      </c>
      <c r="K6" s="67" t="s">
        <v>15</v>
      </c>
      <c r="L6" s="2"/>
      <c r="M6" s="2"/>
      <c r="Q6" s="336" t="s">
        <v>9</v>
      </c>
      <c r="R6" s="336"/>
    </row>
    <row r="7" spans="1:21" ht="25.5" customHeight="1" x14ac:dyDescent="0.25">
      <c r="A7" s="134" t="s">
        <v>110</v>
      </c>
      <c r="B7" s="143" t="s">
        <v>275</v>
      </c>
      <c r="C7" s="143">
        <v>45802</v>
      </c>
      <c r="D7" s="296" t="s">
        <v>276</v>
      </c>
      <c r="E7" s="297"/>
      <c r="F7" s="297"/>
      <c r="G7" s="144" t="s">
        <v>207</v>
      </c>
      <c r="H7" s="143" t="s">
        <v>208</v>
      </c>
      <c r="I7" s="60">
        <f>'DADOS RECAPEMENTO'!A4/1000</f>
        <v>6.4413</v>
      </c>
      <c r="J7" s="76">
        <f>ORÇAMENTO!I7</f>
        <v>20017.259999999998</v>
      </c>
      <c r="K7" s="141">
        <f>I7*J7</f>
        <v>128937.17683799998</v>
      </c>
      <c r="L7" s="2"/>
      <c r="M7" s="2"/>
      <c r="Q7" s="142"/>
      <c r="R7" s="142"/>
    </row>
    <row r="8" spans="1:21" ht="21" customHeight="1" x14ac:dyDescent="0.25">
      <c r="A8" s="166" t="s">
        <v>111</v>
      </c>
      <c r="B8" s="159" t="s">
        <v>275</v>
      </c>
      <c r="C8" s="32">
        <v>44001</v>
      </c>
      <c r="D8" s="305" t="s">
        <v>221</v>
      </c>
      <c r="E8" s="305"/>
      <c r="F8" s="305"/>
      <c r="G8" s="32" t="s">
        <v>7</v>
      </c>
      <c r="H8" s="46" t="s">
        <v>53</v>
      </c>
      <c r="I8" s="60">
        <f>('DADOS RECAPEMENTO'!A4*('DADOS RECAPEMENTO'!B4+'DADOS RECAPEMENTO'!C4))</f>
        <v>257652</v>
      </c>
      <c r="J8" s="76">
        <f>ORÇAMENTO!I8</f>
        <v>0.23</v>
      </c>
      <c r="K8" s="194">
        <f t="shared" ref="K8:K26" si="0">I8*J8</f>
        <v>59259.96</v>
      </c>
      <c r="L8" s="2"/>
      <c r="M8" s="2"/>
      <c r="Q8" s="336"/>
      <c r="R8" s="336"/>
    </row>
    <row r="9" spans="1:21" x14ac:dyDescent="0.25">
      <c r="A9" s="166" t="s">
        <v>112</v>
      </c>
      <c r="B9" s="159" t="s">
        <v>275</v>
      </c>
      <c r="C9" s="32">
        <v>40005</v>
      </c>
      <c r="D9" s="305" t="s">
        <v>13</v>
      </c>
      <c r="E9" s="305"/>
      <c r="F9" s="305"/>
      <c r="G9" s="32" t="s">
        <v>8</v>
      </c>
      <c r="H9" s="33" t="s">
        <v>54</v>
      </c>
      <c r="I9" s="61">
        <f>I8*'DADOS RECAPEMENTO'!A6</f>
        <v>25765.200000000001</v>
      </c>
      <c r="J9" s="76">
        <f>ORÇAMENTO!I9</f>
        <v>2.44</v>
      </c>
      <c r="K9" s="194">
        <f t="shared" si="0"/>
        <v>62867.088000000003</v>
      </c>
      <c r="L9" s="2"/>
      <c r="M9" s="2"/>
      <c r="Q9" s="336"/>
      <c r="R9" s="336"/>
    </row>
    <row r="10" spans="1:21" ht="17.25" customHeight="1" x14ac:dyDescent="0.25">
      <c r="A10" s="166" t="s">
        <v>228</v>
      </c>
      <c r="B10" s="159" t="s">
        <v>275</v>
      </c>
      <c r="C10" s="32">
        <v>40006</v>
      </c>
      <c r="D10" s="305" t="s">
        <v>209</v>
      </c>
      <c r="E10" s="305"/>
      <c r="F10" s="305"/>
      <c r="G10" s="32" t="s">
        <v>10</v>
      </c>
      <c r="H10" s="33" t="s">
        <v>55</v>
      </c>
      <c r="I10" s="60">
        <f>I9*'DADOS RECAPEMENTO'!B6</f>
        <v>82963.944000000003</v>
      </c>
      <c r="J10" s="76">
        <f>ORÇAMENTO!I10</f>
        <v>2.77</v>
      </c>
      <c r="K10" s="194">
        <f t="shared" si="0"/>
        <v>229810.12488000002</v>
      </c>
      <c r="L10" s="2"/>
      <c r="M10" s="2"/>
      <c r="Q10" s="336"/>
      <c r="R10" s="336"/>
    </row>
    <row r="11" spans="1:21" ht="31.5" customHeight="1" x14ac:dyDescent="0.25">
      <c r="A11" s="134" t="s">
        <v>229</v>
      </c>
      <c r="B11" s="159" t="s">
        <v>275</v>
      </c>
      <c r="C11" s="139">
        <v>40090</v>
      </c>
      <c r="D11" s="305" t="s">
        <v>210</v>
      </c>
      <c r="E11" s="305"/>
      <c r="F11" s="305"/>
      <c r="G11" s="139" t="s">
        <v>8</v>
      </c>
      <c r="H11" s="33" t="s">
        <v>105</v>
      </c>
      <c r="I11" s="60">
        <f>'DADOS RECAPEMENTO'!B14+'DADOS RECAPEMENTO'!A14</f>
        <v>62383.39</v>
      </c>
      <c r="J11" s="76">
        <f>ORÇAMENTO!I11</f>
        <v>2.12</v>
      </c>
      <c r="K11" s="194">
        <f t="shared" si="0"/>
        <v>132252.7868</v>
      </c>
      <c r="L11" s="2"/>
      <c r="M11" s="2"/>
    </row>
    <row r="12" spans="1:21" ht="22.5" customHeight="1" x14ac:dyDescent="0.25">
      <c r="A12" s="166" t="s">
        <v>230</v>
      </c>
      <c r="B12" s="159" t="s">
        <v>275</v>
      </c>
      <c r="C12" s="139">
        <v>40320</v>
      </c>
      <c r="D12" s="305" t="s">
        <v>211</v>
      </c>
      <c r="E12" s="305"/>
      <c r="F12" s="305"/>
      <c r="G12" s="139" t="s">
        <v>10</v>
      </c>
      <c r="H12" s="33" t="s">
        <v>105</v>
      </c>
      <c r="I12" s="60">
        <f>I11*'DADOS RECAPEMENTO'!D6*'DADOS RECAPEMENTO'!B8</f>
        <v>1186843.9947500001</v>
      </c>
      <c r="J12" s="259">
        <f>ORÇAMENTO!I12</f>
        <v>3.06</v>
      </c>
      <c r="K12" s="194">
        <f t="shared" si="0"/>
        <v>3631742.6239350005</v>
      </c>
      <c r="L12" s="2"/>
      <c r="M12" s="2"/>
    </row>
    <row r="13" spans="1:21" ht="23.25" customHeight="1" x14ac:dyDescent="0.25">
      <c r="A13" s="166" t="s">
        <v>113</v>
      </c>
      <c r="B13" s="159" t="s">
        <v>275</v>
      </c>
      <c r="C13" s="56">
        <v>40101</v>
      </c>
      <c r="D13" s="327" t="s">
        <v>104</v>
      </c>
      <c r="E13" s="328"/>
      <c r="F13" s="329"/>
      <c r="G13" s="56" t="s">
        <v>8</v>
      </c>
      <c r="H13" s="33" t="s">
        <v>105</v>
      </c>
      <c r="I13" s="57">
        <f>'DADOS RECAPEMENTO'!A14</f>
        <v>48727.83</v>
      </c>
      <c r="J13" s="76">
        <f>ORÇAMENTO!I13</f>
        <v>6.25</v>
      </c>
      <c r="K13" s="194">
        <f t="shared" si="0"/>
        <v>304548.9375</v>
      </c>
      <c r="L13" s="2"/>
      <c r="M13" s="2"/>
    </row>
    <row r="14" spans="1:21" ht="21" customHeight="1" x14ac:dyDescent="0.25">
      <c r="A14" s="166" t="s">
        <v>114</v>
      </c>
      <c r="B14" s="159" t="s">
        <v>275</v>
      </c>
      <c r="C14" s="81">
        <v>40310</v>
      </c>
      <c r="D14" s="305" t="s">
        <v>212</v>
      </c>
      <c r="E14" s="305"/>
      <c r="F14" s="305"/>
      <c r="G14" s="81" t="s">
        <v>7</v>
      </c>
      <c r="H14" s="33" t="s">
        <v>222</v>
      </c>
      <c r="I14" s="60">
        <f>'DADOS RECAPEMENTO'!A4*'DADOS RECAPEMENTO'!F4</f>
        <v>68277.78</v>
      </c>
      <c r="J14" s="76">
        <f>ORÇAMENTO!I14</f>
        <v>2.71</v>
      </c>
      <c r="K14" s="194">
        <f t="shared" si="0"/>
        <v>185032.7838</v>
      </c>
      <c r="L14" s="34"/>
      <c r="M14" s="2"/>
    </row>
    <row r="15" spans="1:21" ht="30.75" customHeight="1" x14ac:dyDescent="0.25">
      <c r="A15" s="134" t="s">
        <v>115</v>
      </c>
      <c r="B15" s="159" t="s">
        <v>275</v>
      </c>
      <c r="C15" s="32">
        <v>40316</v>
      </c>
      <c r="D15" s="305" t="s">
        <v>213</v>
      </c>
      <c r="E15" s="305"/>
      <c r="F15" s="305"/>
      <c r="G15" s="32" t="s">
        <v>8</v>
      </c>
      <c r="H15" s="33" t="s">
        <v>206</v>
      </c>
      <c r="I15" s="65">
        <f>'DADOS RECAPEMENTO'!A4*'DADOS RECAPEMENTO'!F10*'DADOS RECAPEMENTO'!A8</f>
        <v>12882.6</v>
      </c>
      <c r="J15" s="76">
        <f>ORÇAMENTO!I15</f>
        <v>10.77</v>
      </c>
      <c r="K15" s="194">
        <f t="shared" si="0"/>
        <v>138745.60199999998</v>
      </c>
      <c r="L15" s="35"/>
      <c r="N15" t="s">
        <v>9</v>
      </c>
    </row>
    <row r="16" spans="1:21" ht="38.25" customHeight="1" x14ac:dyDescent="0.25">
      <c r="A16" s="134" t="s">
        <v>116</v>
      </c>
      <c r="B16" s="159" t="s">
        <v>275</v>
      </c>
      <c r="C16" s="82">
        <v>40320</v>
      </c>
      <c r="D16" s="305" t="s">
        <v>214</v>
      </c>
      <c r="E16" s="305"/>
      <c r="F16" s="305"/>
      <c r="G16" s="82" t="s">
        <v>10</v>
      </c>
      <c r="H16" s="33" t="s">
        <v>223</v>
      </c>
      <c r="I16" s="60">
        <f>I15*'DADOS RECAPEMENTO'!E6*'DADOS RECAPEMENTO'!C8</f>
        <v>245091.465</v>
      </c>
      <c r="J16" s="76">
        <f>ORÇAMENTO!I16</f>
        <v>3.06</v>
      </c>
      <c r="K16" s="194">
        <f t="shared" si="0"/>
        <v>749979.88289999997</v>
      </c>
      <c r="L16" s="2"/>
      <c r="M16" s="2"/>
    </row>
    <row r="17" spans="1:15" ht="33" customHeight="1" x14ac:dyDescent="0.25">
      <c r="A17" s="168" t="s">
        <v>117</v>
      </c>
      <c r="B17" s="159" t="s">
        <v>275</v>
      </c>
      <c r="C17" s="32">
        <v>40336</v>
      </c>
      <c r="D17" s="296" t="s">
        <v>215</v>
      </c>
      <c r="E17" s="297"/>
      <c r="F17" s="298"/>
      <c r="G17" s="32" t="s">
        <v>8</v>
      </c>
      <c r="H17" s="46" t="s">
        <v>224</v>
      </c>
      <c r="I17" s="60">
        <f>I15</f>
        <v>12882.6</v>
      </c>
      <c r="J17" s="76">
        <f>ORÇAMENTO!I17</f>
        <v>18.149999999999999</v>
      </c>
      <c r="K17" s="194">
        <f t="shared" si="0"/>
        <v>233819.19</v>
      </c>
      <c r="L17" s="2"/>
      <c r="M17" s="2"/>
    </row>
    <row r="18" spans="1:15" ht="25.5" customHeight="1" x14ac:dyDescent="0.25">
      <c r="A18" s="168" t="s">
        <v>118</v>
      </c>
      <c r="B18" s="159" t="s">
        <v>275</v>
      </c>
      <c r="C18" s="32">
        <v>40380</v>
      </c>
      <c r="D18" s="305" t="s">
        <v>216</v>
      </c>
      <c r="E18" s="305"/>
      <c r="F18" s="305"/>
      <c r="G18" s="32" t="s">
        <v>7</v>
      </c>
      <c r="H18" s="46" t="s">
        <v>253</v>
      </c>
      <c r="I18" s="60">
        <f>('DADOS RECAPEMENTO'!A4-'DADOS RECAPEMENTO'!E4)*'DADOS RECAPEMENTO'!F12</f>
        <v>59313</v>
      </c>
      <c r="J18" s="76">
        <f>ORÇAMENTO!I18</f>
        <v>0.52</v>
      </c>
      <c r="K18" s="194">
        <f t="shared" si="0"/>
        <v>30842.760000000002</v>
      </c>
      <c r="L18" s="2"/>
      <c r="M18" s="2"/>
    </row>
    <row r="19" spans="1:15" ht="31.5" customHeight="1" x14ac:dyDescent="0.25">
      <c r="A19" s="168" t="s">
        <v>119</v>
      </c>
      <c r="B19" s="159" t="s">
        <v>275</v>
      </c>
      <c r="C19" s="32">
        <v>40385</v>
      </c>
      <c r="D19" s="305" t="s">
        <v>217</v>
      </c>
      <c r="E19" s="305"/>
      <c r="F19" s="305"/>
      <c r="G19" s="32" t="s">
        <v>7</v>
      </c>
      <c r="H19" s="46" t="s">
        <v>254</v>
      </c>
      <c r="I19" s="60">
        <f>('DADOS RECAPEMENTO'!A4-'DADOS RECAPEMENTO'!E4)*'DADOS RECAPEMENTO'!B4</f>
        <v>53381.700000000004</v>
      </c>
      <c r="J19" s="76">
        <f>ORÇAMENTO!I19</f>
        <v>0.5</v>
      </c>
      <c r="K19" s="194">
        <f t="shared" si="0"/>
        <v>26690.850000000002</v>
      </c>
      <c r="L19" s="2" t="s">
        <v>9</v>
      </c>
      <c r="M19" s="2"/>
    </row>
    <row r="20" spans="1:15" ht="27.75" customHeight="1" x14ac:dyDescent="0.25">
      <c r="A20" s="134" t="s">
        <v>120</v>
      </c>
      <c r="B20" s="159" t="s">
        <v>275</v>
      </c>
      <c r="C20" s="32">
        <v>40602</v>
      </c>
      <c r="D20" s="305" t="s">
        <v>218</v>
      </c>
      <c r="E20" s="305"/>
      <c r="F20" s="305"/>
      <c r="G20" s="32" t="s">
        <v>8</v>
      </c>
      <c r="H20" s="46" t="s">
        <v>225</v>
      </c>
      <c r="I20" s="60">
        <f>(I19*'DADOS RECAPEMENTO'!D8)-('DADOS RECAPEMENTO'!F6*'DADOS RECAPEMENTO'!E8*'DADOS RECAPEMENTO'!D8)</f>
        <v>1573.8993</v>
      </c>
      <c r="J20" s="76">
        <f>ORÇAMENTO!I20</f>
        <v>498.11</v>
      </c>
      <c r="K20" s="194">
        <f t="shared" si="0"/>
        <v>783974.980323</v>
      </c>
      <c r="L20" s="2"/>
      <c r="M20" s="2"/>
    </row>
    <row r="21" spans="1:15" ht="30" customHeight="1" x14ac:dyDescent="0.25">
      <c r="A21" s="134" t="s">
        <v>121</v>
      </c>
      <c r="B21" s="159" t="s">
        <v>275</v>
      </c>
      <c r="C21" s="32">
        <v>40460</v>
      </c>
      <c r="D21" s="296" t="s">
        <v>219</v>
      </c>
      <c r="E21" s="297"/>
      <c r="F21" s="298"/>
      <c r="G21" s="32" t="s">
        <v>11</v>
      </c>
      <c r="H21" s="46" t="s">
        <v>226</v>
      </c>
      <c r="I21" s="60">
        <f>I20*'DADOS RECAPEMENTO'!A10*'DADOS RECAPEMENTO'!B10</f>
        <v>81628.713295199996</v>
      </c>
      <c r="J21" s="76">
        <f>ORÇAMENTO!I21</f>
        <v>0.99</v>
      </c>
      <c r="K21" s="194">
        <f t="shared" si="0"/>
        <v>80812.426162247997</v>
      </c>
      <c r="L21" s="2"/>
      <c r="M21" s="2"/>
    </row>
    <row r="22" spans="1:15" ht="51" customHeight="1" x14ac:dyDescent="0.25">
      <c r="A22" s="168" t="s">
        <v>122</v>
      </c>
      <c r="B22" s="159" t="s">
        <v>275</v>
      </c>
      <c r="C22" s="32">
        <v>40455</v>
      </c>
      <c r="D22" s="296" t="s">
        <v>220</v>
      </c>
      <c r="E22" s="297"/>
      <c r="F22" s="298"/>
      <c r="G22" s="32" t="s">
        <v>10</v>
      </c>
      <c r="H22" s="46" t="s">
        <v>227</v>
      </c>
      <c r="I22" s="60">
        <f>((I20*'DADOS RECAPEMENTO'!A10*'DADOS RECAPEMENTO'!D10)/'DADOS RECAPEMENTO'!E10)*'DADOS RECAPEMENTO'!C10</f>
        <v>72641.838229302855</v>
      </c>
      <c r="J22" s="76">
        <f>ORÇAMENTO!I22</f>
        <v>1.49</v>
      </c>
      <c r="K22" s="194">
        <f t="shared" si="0"/>
        <v>108236.33896166125</v>
      </c>
      <c r="L22" s="2"/>
      <c r="M22" s="2"/>
      <c r="O22" t="s">
        <v>9</v>
      </c>
    </row>
    <row r="23" spans="1:15" ht="21" customHeight="1" x14ac:dyDescent="0.25">
      <c r="A23" s="168" t="s">
        <v>231</v>
      </c>
      <c r="B23" s="159" t="s">
        <v>275</v>
      </c>
      <c r="C23" s="39">
        <v>44450</v>
      </c>
      <c r="D23" s="296" t="s">
        <v>98</v>
      </c>
      <c r="E23" s="297"/>
      <c r="F23" s="298"/>
      <c r="G23" s="39" t="s">
        <v>12</v>
      </c>
      <c r="H23" s="46" t="s">
        <v>124</v>
      </c>
      <c r="I23" s="60">
        <f>'DADOS RECAPEMENTO'!F8</f>
        <v>3061.3</v>
      </c>
      <c r="J23" s="76">
        <f>ORÇAMENTO!I23</f>
        <v>16.43</v>
      </c>
      <c r="K23" s="194">
        <f t="shared" si="0"/>
        <v>50297.159</v>
      </c>
      <c r="L23" s="2"/>
      <c r="M23" s="2"/>
    </row>
    <row r="24" spans="1:15" ht="20.25" customHeight="1" x14ac:dyDescent="0.25">
      <c r="A24" s="168" t="s">
        <v>232</v>
      </c>
      <c r="B24" s="159" t="s">
        <v>275</v>
      </c>
      <c r="C24" s="32">
        <v>44455</v>
      </c>
      <c r="D24" s="305" t="s">
        <v>16</v>
      </c>
      <c r="E24" s="305"/>
      <c r="F24" s="305"/>
      <c r="G24" s="32" t="s">
        <v>12</v>
      </c>
      <c r="H24" s="46" t="s">
        <v>124</v>
      </c>
      <c r="I24" s="60">
        <f>'DADOS RECAPEMENTO'!F6</f>
        <v>3061.3</v>
      </c>
      <c r="J24" s="76">
        <f>ORÇAMENTO!I24</f>
        <v>50.7</v>
      </c>
      <c r="K24" s="194">
        <f t="shared" si="0"/>
        <v>155207.91</v>
      </c>
      <c r="L24" s="2"/>
      <c r="M24" s="2"/>
    </row>
    <row r="25" spans="1:15" ht="18.75" customHeight="1" x14ac:dyDescent="0.25">
      <c r="A25" s="134" t="s">
        <v>233</v>
      </c>
      <c r="B25" s="159" t="s">
        <v>275</v>
      </c>
      <c r="C25" s="56">
        <v>40804</v>
      </c>
      <c r="D25" s="327" t="s">
        <v>125</v>
      </c>
      <c r="E25" s="328"/>
      <c r="F25" s="329"/>
      <c r="G25" s="56" t="s">
        <v>12</v>
      </c>
      <c r="H25" s="40" t="s">
        <v>124</v>
      </c>
      <c r="I25" s="77">
        <f>'DADOS RECAPEMENTO'!D12</f>
        <v>12882.6</v>
      </c>
      <c r="J25" s="76">
        <f>ORÇAMENTO!I25</f>
        <v>4.6399999999999997</v>
      </c>
      <c r="K25" s="194">
        <f t="shared" si="0"/>
        <v>59775.263999999996</v>
      </c>
      <c r="L25" s="2"/>
    </row>
    <row r="26" spans="1:15" ht="24.75" customHeight="1" x14ac:dyDescent="0.25">
      <c r="A26" s="134" t="s">
        <v>234</v>
      </c>
      <c r="B26" s="159" t="s">
        <v>275</v>
      </c>
      <c r="C26" s="56">
        <v>40800</v>
      </c>
      <c r="D26" s="327" t="s">
        <v>126</v>
      </c>
      <c r="E26" s="328"/>
      <c r="F26" s="329"/>
      <c r="G26" s="56" t="s">
        <v>12</v>
      </c>
      <c r="H26" s="40" t="s">
        <v>124</v>
      </c>
      <c r="I26" s="77">
        <f>I25</f>
        <v>12882.6</v>
      </c>
      <c r="J26" s="76">
        <f>ORÇAMENTO!I26</f>
        <v>14.18</v>
      </c>
      <c r="K26" s="194">
        <f t="shared" si="0"/>
        <v>182675.26800000001</v>
      </c>
      <c r="L26" s="2"/>
    </row>
    <row r="27" spans="1:15" ht="15.75" customHeight="1" x14ac:dyDescent="0.25">
      <c r="A27" s="330" t="s">
        <v>108</v>
      </c>
      <c r="B27" s="331"/>
      <c r="C27" s="331"/>
      <c r="D27" s="331"/>
      <c r="E27" s="331"/>
      <c r="F27" s="331"/>
      <c r="G27" s="331"/>
      <c r="H27" s="331"/>
      <c r="I27" s="331"/>
      <c r="J27" s="332"/>
      <c r="K27" s="24">
        <f>SUM(K7:K26)</f>
        <v>7335509.1130999094</v>
      </c>
      <c r="L27" s="2"/>
      <c r="M27" s="2"/>
    </row>
    <row r="28" spans="1:15" ht="8.25" customHeight="1" x14ac:dyDescent="0.25">
      <c r="A28" s="295"/>
      <c r="B28" s="295"/>
      <c r="C28" s="295"/>
      <c r="D28" s="295"/>
      <c r="E28" s="295"/>
      <c r="F28" s="295"/>
      <c r="G28" s="295"/>
      <c r="H28" s="295"/>
      <c r="I28" s="295"/>
      <c r="J28" s="295"/>
      <c r="K28" s="295"/>
      <c r="L28" s="2"/>
      <c r="M28" s="2"/>
    </row>
    <row r="29" spans="1:15" ht="15.75" customHeight="1" x14ac:dyDescent="0.25">
      <c r="A29" s="10" t="s">
        <v>27</v>
      </c>
      <c r="B29" s="170" t="s">
        <v>2</v>
      </c>
      <c r="C29" s="170" t="s">
        <v>3</v>
      </c>
      <c r="D29" s="317" t="s">
        <v>269</v>
      </c>
      <c r="E29" s="318"/>
      <c r="F29" s="319"/>
      <c r="G29" s="170" t="s">
        <v>4</v>
      </c>
      <c r="H29" s="170" t="s">
        <v>5</v>
      </c>
      <c r="I29" s="59" t="s">
        <v>6</v>
      </c>
      <c r="J29" s="188" t="s">
        <v>14</v>
      </c>
      <c r="K29" s="188" t="s">
        <v>15</v>
      </c>
      <c r="L29" s="2"/>
      <c r="M29" s="2"/>
    </row>
    <row r="30" spans="1:15" ht="15.75" customHeight="1" x14ac:dyDescent="0.25">
      <c r="A30" s="154" t="s">
        <v>32</v>
      </c>
      <c r="B30" s="148" t="s">
        <v>275</v>
      </c>
      <c r="C30" s="148">
        <v>44001</v>
      </c>
      <c r="D30" s="296" t="s">
        <v>221</v>
      </c>
      <c r="E30" s="297"/>
      <c r="F30" s="298"/>
      <c r="G30" s="148" t="s">
        <v>7</v>
      </c>
      <c r="H30" s="148" t="s">
        <v>53</v>
      </c>
      <c r="I30" s="60">
        <f>('DADOS RECAPEMENTO'!A30*('DADOS RECAPEMENTO'!B30+'DADOS RECAPEMENTO'!C30))+('DADOS RECAPEMENTO'!E30*('DADOS RECAPEMENTO'!F30+'DADOS RECAPEMENTO'!C30))</f>
        <v>9164.119999999999</v>
      </c>
      <c r="J30" s="149">
        <f>ORÇAMENTO!I30</f>
        <v>0.23</v>
      </c>
      <c r="K30" s="149">
        <f>I30*J30</f>
        <v>2107.7475999999997</v>
      </c>
      <c r="L30" s="2"/>
      <c r="M30" s="2"/>
    </row>
    <row r="31" spans="1:15" ht="15.75" customHeight="1" x14ac:dyDescent="0.25">
      <c r="A31" s="154" t="s">
        <v>33</v>
      </c>
      <c r="B31" s="159" t="s">
        <v>275</v>
      </c>
      <c r="C31" s="148">
        <v>40005</v>
      </c>
      <c r="D31" s="296" t="s">
        <v>13</v>
      </c>
      <c r="E31" s="297"/>
      <c r="F31" s="298"/>
      <c r="G31" s="148" t="s">
        <v>8</v>
      </c>
      <c r="H31" s="33" t="s">
        <v>54</v>
      </c>
      <c r="I31" s="61">
        <f>I30*'DADOS RECAPEMENTO'!A32</f>
        <v>916.41199999999992</v>
      </c>
      <c r="J31" s="258">
        <f>ORÇAMENTO!I31</f>
        <v>2.44</v>
      </c>
      <c r="K31" s="194">
        <f t="shared" ref="K31:K46" si="1">I31*J31</f>
        <v>2236.0452799999998</v>
      </c>
      <c r="L31" s="2"/>
      <c r="M31" s="2"/>
    </row>
    <row r="32" spans="1:15" ht="18" customHeight="1" x14ac:dyDescent="0.25">
      <c r="A32" s="154" t="s">
        <v>34</v>
      </c>
      <c r="B32" s="159" t="s">
        <v>275</v>
      </c>
      <c r="C32" s="148">
        <v>40006</v>
      </c>
      <c r="D32" s="296" t="s">
        <v>209</v>
      </c>
      <c r="E32" s="297"/>
      <c r="F32" s="298"/>
      <c r="G32" s="148" t="s">
        <v>10</v>
      </c>
      <c r="H32" s="33" t="s">
        <v>55</v>
      </c>
      <c r="I32" s="60">
        <f>I31*'DADOS RECAPEMENTO'!B32</f>
        <v>2950.8466399999998</v>
      </c>
      <c r="J32" s="258">
        <f>ORÇAMENTO!I32</f>
        <v>2.77</v>
      </c>
      <c r="K32" s="194">
        <f t="shared" si="1"/>
        <v>8173.8451927999995</v>
      </c>
      <c r="L32" s="2"/>
      <c r="M32" s="2"/>
    </row>
    <row r="33" spans="1:13" ht="27.75" customHeight="1" x14ac:dyDescent="0.25">
      <c r="A33" s="154" t="s">
        <v>35</v>
      </c>
      <c r="B33" s="159" t="s">
        <v>275</v>
      </c>
      <c r="C33" s="148">
        <v>40090</v>
      </c>
      <c r="D33" s="296" t="s">
        <v>272</v>
      </c>
      <c r="E33" s="297"/>
      <c r="F33" s="298"/>
      <c r="G33" s="148" t="s">
        <v>8</v>
      </c>
      <c r="H33" s="33" t="s">
        <v>260</v>
      </c>
      <c r="I33" s="60">
        <f>I36*'DADOS RECAPEMENTO'!D32</f>
        <v>1374.6179999999997</v>
      </c>
      <c r="J33" s="258">
        <f>ORÇAMENTO!I33</f>
        <v>2.12</v>
      </c>
      <c r="K33" s="194">
        <f t="shared" si="1"/>
        <v>2914.1901599999997</v>
      </c>
      <c r="L33" s="2"/>
      <c r="M33" s="2"/>
    </row>
    <row r="34" spans="1:13" ht="36" customHeight="1" x14ac:dyDescent="0.25">
      <c r="A34" s="154" t="s">
        <v>36</v>
      </c>
      <c r="B34" s="159" t="s">
        <v>275</v>
      </c>
      <c r="C34" s="148">
        <v>40320</v>
      </c>
      <c r="D34" s="296" t="s">
        <v>211</v>
      </c>
      <c r="E34" s="297"/>
      <c r="F34" s="298"/>
      <c r="G34" s="148" t="s">
        <v>10</v>
      </c>
      <c r="H34" s="33" t="s">
        <v>261</v>
      </c>
      <c r="I34" s="60">
        <f>I33*'DADOS RECAPEMENTO'!E32*'DADOS RECAPEMENTO'!B34</f>
        <v>20619.269999999997</v>
      </c>
      <c r="J34" s="258">
        <f>ORÇAMENTO!I34</f>
        <v>3.06</v>
      </c>
      <c r="K34" s="194">
        <f t="shared" si="1"/>
        <v>63094.966199999988</v>
      </c>
      <c r="L34" s="2"/>
      <c r="M34" s="2"/>
    </row>
    <row r="35" spans="1:13" ht="24" customHeight="1" x14ac:dyDescent="0.25">
      <c r="A35" s="154" t="s">
        <v>37</v>
      </c>
      <c r="B35" s="159" t="s">
        <v>275</v>
      </c>
      <c r="C35" s="56">
        <v>40101</v>
      </c>
      <c r="D35" s="327" t="s">
        <v>104</v>
      </c>
      <c r="E35" s="328"/>
      <c r="F35" s="329"/>
      <c r="G35" s="56" t="s">
        <v>8</v>
      </c>
      <c r="H35" s="33" t="s">
        <v>105</v>
      </c>
      <c r="I35" s="57">
        <f>'DADOS RECAPEMENTO'!E38</f>
        <v>1374.6179999999997</v>
      </c>
      <c r="J35" s="258">
        <f>ORÇAMENTO!I35</f>
        <v>6.25</v>
      </c>
      <c r="K35" s="194">
        <f t="shared" si="1"/>
        <v>8591.3624999999975</v>
      </c>
      <c r="L35" s="2"/>
      <c r="M35" s="2"/>
    </row>
    <row r="36" spans="1:13" ht="27.75" customHeight="1" x14ac:dyDescent="0.25">
      <c r="A36" s="154" t="s">
        <v>38</v>
      </c>
      <c r="B36" s="159" t="s">
        <v>275</v>
      </c>
      <c r="C36" s="148">
        <v>40310</v>
      </c>
      <c r="D36" s="296" t="s">
        <v>273</v>
      </c>
      <c r="E36" s="297"/>
      <c r="F36" s="298"/>
      <c r="G36" s="148" t="s">
        <v>7</v>
      </c>
      <c r="H36" s="33" t="s">
        <v>262</v>
      </c>
      <c r="I36" s="60">
        <f>('DADOS RECAPEMENTO'!A30*('DADOS RECAPEMENTO'!B30+'DADOS RECAPEMENTO'!C30))+('DADOS RECAPEMENTO'!E30*('DADOS RECAPEMENTO'!F30+'DADOS RECAPEMENTO'!D30))</f>
        <v>9164.119999999999</v>
      </c>
      <c r="J36" s="258">
        <f>ORÇAMENTO!I36</f>
        <v>2.71</v>
      </c>
      <c r="K36" s="194">
        <f t="shared" si="1"/>
        <v>24834.765199999998</v>
      </c>
      <c r="L36" s="2"/>
      <c r="M36" s="2"/>
    </row>
    <row r="37" spans="1:13" ht="29.25" customHeight="1" x14ac:dyDescent="0.25">
      <c r="A37" s="154" t="s">
        <v>39</v>
      </c>
      <c r="B37" s="159" t="s">
        <v>275</v>
      </c>
      <c r="C37" s="148">
        <v>40316</v>
      </c>
      <c r="D37" s="296" t="s">
        <v>213</v>
      </c>
      <c r="E37" s="297"/>
      <c r="F37" s="298"/>
      <c r="G37" s="148" t="s">
        <v>8</v>
      </c>
      <c r="H37" s="33" t="s">
        <v>224</v>
      </c>
      <c r="I37" s="60">
        <f>I36*'DADOS RECAPEMENTO'!A34</f>
        <v>1832.8239999999998</v>
      </c>
      <c r="J37" s="258">
        <f>ORÇAMENTO!I37</f>
        <v>10.77</v>
      </c>
      <c r="K37" s="194">
        <f t="shared" si="1"/>
        <v>19739.514479999998</v>
      </c>
      <c r="L37" s="2"/>
      <c r="M37" s="2"/>
    </row>
    <row r="38" spans="1:13" ht="30" customHeight="1" x14ac:dyDescent="0.25">
      <c r="A38" s="154" t="s">
        <v>40</v>
      </c>
      <c r="B38" s="159" t="s">
        <v>275</v>
      </c>
      <c r="C38" s="148">
        <v>40320</v>
      </c>
      <c r="D38" s="296" t="s">
        <v>214</v>
      </c>
      <c r="E38" s="297"/>
      <c r="F38" s="298"/>
      <c r="G38" s="148" t="s">
        <v>10</v>
      </c>
      <c r="H38" s="33" t="s">
        <v>223</v>
      </c>
      <c r="I38" s="60">
        <f>I37*'DADOS RECAPEMENTO'!F32*'DADOS RECAPEMENTO'!C34</f>
        <v>27492.359999999997</v>
      </c>
      <c r="J38" s="258">
        <f>ORÇAMENTO!I38</f>
        <v>3.06</v>
      </c>
      <c r="K38" s="194">
        <f t="shared" si="1"/>
        <v>84126.621599999999</v>
      </c>
      <c r="L38" s="2"/>
      <c r="M38" s="2"/>
    </row>
    <row r="39" spans="1:13" ht="26.25" customHeight="1" x14ac:dyDescent="0.25">
      <c r="A39" s="154" t="s">
        <v>41</v>
      </c>
      <c r="B39" s="159" t="s">
        <v>275</v>
      </c>
      <c r="C39" s="148">
        <v>40336</v>
      </c>
      <c r="D39" s="296" t="s">
        <v>215</v>
      </c>
      <c r="E39" s="297"/>
      <c r="F39" s="298"/>
      <c r="G39" s="148" t="s">
        <v>8</v>
      </c>
      <c r="H39" s="148" t="s">
        <v>263</v>
      </c>
      <c r="I39" s="60">
        <f>I37</f>
        <v>1832.8239999999998</v>
      </c>
      <c r="J39" s="258">
        <f>ORÇAMENTO!I39</f>
        <v>18.149999999999999</v>
      </c>
      <c r="K39" s="194">
        <f t="shared" si="1"/>
        <v>33265.755599999997</v>
      </c>
      <c r="L39" s="2"/>
      <c r="M39" s="2"/>
    </row>
    <row r="40" spans="1:13" ht="24" x14ac:dyDescent="0.25">
      <c r="A40" s="154" t="s">
        <v>42</v>
      </c>
      <c r="B40" s="159" t="s">
        <v>275</v>
      </c>
      <c r="C40" s="148">
        <v>40380</v>
      </c>
      <c r="D40" s="296" t="s">
        <v>216</v>
      </c>
      <c r="E40" s="297"/>
      <c r="F40" s="298"/>
      <c r="G40" s="148" t="s">
        <v>7</v>
      </c>
      <c r="H40" s="148" t="s">
        <v>264</v>
      </c>
      <c r="I40" s="57">
        <f>I36</f>
        <v>9164.119999999999</v>
      </c>
      <c r="J40" s="258">
        <f>ORÇAMENTO!I40</f>
        <v>0.52</v>
      </c>
      <c r="K40" s="194">
        <f t="shared" si="1"/>
        <v>4765.3423999999995</v>
      </c>
      <c r="L40" s="2"/>
      <c r="M40" s="2"/>
    </row>
    <row r="41" spans="1:13" ht="28.5" customHeight="1" x14ac:dyDescent="0.25">
      <c r="A41" s="154" t="s">
        <v>43</v>
      </c>
      <c r="B41" s="159" t="s">
        <v>275</v>
      </c>
      <c r="C41" s="148">
        <v>40385</v>
      </c>
      <c r="D41" s="296" t="s">
        <v>217</v>
      </c>
      <c r="E41" s="297"/>
      <c r="F41" s="298"/>
      <c r="G41" s="148" t="s">
        <v>7</v>
      </c>
      <c r="H41" s="148" t="s">
        <v>265</v>
      </c>
      <c r="I41" s="60">
        <f>(('DADOS RECAPEMENTO'!A30*'DADOS RECAPEMENTO'!B30)+('DADOS RECAPEMENTO'!E30*'DADOS RECAPEMENTO'!F30))-(('DADOS RECAPEMENTO'!E30+'DADOS RECAPEMENTO'!A30)*0.3)</f>
        <v>7564.0149999999994</v>
      </c>
      <c r="J41" s="258">
        <f>ORÇAMENTO!I41</f>
        <v>0.5</v>
      </c>
      <c r="K41" s="194">
        <f t="shared" si="1"/>
        <v>3782.0074999999997</v>
      </c>
      <c r="L41" s="2"/>
      <c r="M41" s="2"/>
    </row>
    <row r="42" spans="1:13" ht="27" customHeight="1" x14ac:dyDescent="0.25">
      <c r="A42" s="154" t="s">
        <v>44</v>
      </c>
      <c r="B42" s="159" t="s">
        <v>275</v>
      </c>
      <c r="C42" s="148">
        <v>40602</v>
      </c>
      <c r="D42" s="296" t="s">
        <v>218</v>
      </c>
      <c r="E42" s="297"/>
      <c r="F42" s="298"/>
      <c r="G42" s="148" t="s">
        <v>8</v>
      </c>
      <c r="H42" s="148" t="s">
        <v>225</v>
      </c>
      <c r="I42" s="60">
        <f>I41*'DADOS RECAPEMENTO'!D34</f>
        <v>226.92044999999999</v>
      </c>
      <c r="J42" s="258">
        <f>ORÇAMENTO!I42</f>
        <v>498.11</v>
      </c>
      <c r="K42" s="194">
        <f t="shared" si="1"/>
        <v>113031.3453495</v>
      </c>
      <c r="L42" s="2"/>
      <c r="M42" s="2"/>
    </row>
    <row r="43" spans="1:13" ht="30.75" customHeight="1" x14ac:dyDescent="0.25">
      <c r="A43" s="154" t="s">
        <v>45</v>
      </c>
      <c r="B43" s="159" t="s">
        <v>275</v>
      </c>
      <c r="C43" s="148">
        <v>40460</v>
      </c>
      <c r="D43" s="296" t="s">
        <v>219</v>
      </c>
      <c r="E43" s="297"/>
      <c r="F43" s="298"/>
      <c r="G43" s="148" t="s">
        <v>11</v>
      </c>
      <c r="H43" s="148" t="s">
        <v>226</v>
      </c>
      <c r="I43" s="60">
        <f>I42*'DADOS RECAPEMENTO'!A36*'DADOS RECAPEMENTO'!B36</f>
        <v>11769.002218799998</v>
      </c>
      <c r="J43" s="258">
        <f>ORÇAMENTO!I43</f>
        <v>0.99</v>
      </c>
      <c r="K43" s="194">
        <f t="shared" si="1"/>
        <v>11651.312196611998</v>
      </c>
      <c r="L43" s="2"/>
      <c r="M43" s="2"/>
    </row>
    <row r="44" spans="1:13" ht="51.75" customHeight="1" x14ac:dyDescent="0.25">
      <c r="A44" s="154" t="s">
        <v>46</v>
      </c>
      <c r="B44" s="159" t="s">
        <v>275</v>
      </c>
      <c r="C44" s="148">
        <v>40455</v>
      </c>
      <c r="D44" s="296" t="s">
        <v>220</v>
      </c>
      <c r="E44" s="297"/>
      <c r="F44" s="298"/>
      <c r="G44" s="148" t="s">
        <v>10</v>
      </c>
      <c r="H44" s="148" t="s">
        <v>266</v>
      </c>
      <c r="I44" s="60">
        <f>((I42*'DADOS RECAPEMENTO'!A36*'DADOS RECAPEMENTO'!D36)/('DADOS RECAPEMENTO'!E36)*'DADOS RECAPEMENTO'!C36)</f>
        <v>10473.299416182856</v>
      </c>
      <c r="J44" s="258">
        <f>ORÇAMENTO!I44</f>
        <v>1.49</v>
      </c>
      <c r="K44" s="194">
        <f t="shared" si="1"/>
        <v>15605.216130112454</v>
      </c>
      <c r="L44" s="2"/>
      <c r="M44" s="2"/>
    </row>
    <row r="45" spans="1:13" ht="15.75" customHeight="1" x14ac:dyDescent="0.25">
      <c r="A45" s="154" t="s">
        <v>97</v>
      </c>
      <c r="B45" s="159" t="s">
        <v>275</v>
      </c>
      <c r="C45" s="148">
        <v>44450</v>
      </c>
      <c r="D45" s="296" t="s">
        <v>98</v>
      </c>
      <c r="E45" s="297"/>
      <c r="F45" s="298"/>
      <c r="G45" s="148" t="s">
        <v>12</v>
      </c>
      <c r="H45" s="148" t="s">
        <v>267</v>
      </c>
      <c r="I45" s="60">
        <f>'DADOS RECAPEMENTO'!F34</f>
        <v>1070.8599999999999</v>
      </c>
      <c r="J45" s="258">
        <f>ORÇAMENTO!I45</f>
        <v>16.43</v>
      </c>
      <c r="K45" s="194">
        <f t="shared" si="1"/>
        <v>17594.229799999997</v>
      </c>
      <c r="L45" s="2"/>
      <c r="M45" s="2"/>
    </row>
    <row r="46" spans="1:13" ht="15.75" customHeight="1" x14ac:dyDescent="0.25">
      <c r="A46" s="154" t="s">
        <v>127</v>
      </c>
      <c r="B46" s="159" t="s">
        <v>275</v>
      </c>
      <c r="C46" s="148">
        <v>44455</v>
      </c>
      <c r="D46" s="296" t="s">
        <v>16</v>
      </c>
      <c r="E46" s="297"/>
      <c r="F46" s="298"/>
      <c r="G46" s="148" t="s">
        <v>12</v>
      </c>
      <c r="H46" s="148" t="s">
        <v>268</v>
      </c>
      <c r="I46" s="60">
        <f>'DADOS RECAPEMENTO'!F36</f>
        <v>1070.8599999999999</v>
      </c>
      <c r="J46" s="258">
        <f>ORÇAMENTO!I46</f>
        <v>50.7</v>
      </c>
      <c r="K46" s="194">
        <f t="shared" si="1"/>
        <v>54292.601999999999</v>
      </c>
      <c r="L46" s="2"/>
      <c r="M46" s="2"/>
    </row>
    <row r="47" spans="1:13" ht="15.75" customHeight="1" x14ac:dyDescent="0.25">
      <c r="A47" s="330" t="s">
        <v>20</v>
      </c>
      <c r="B47" s="331"/>
      <c r="C47" s="331"/>
      <c r="D47" s="331"/>
      <c r="E47" s="331"/>
      <c r="F47" s="331"/>
      <c r="G47" s="331"/>
      <c r="H47" s="331"/>
      <c r="I47" s="331"/>
      <c r="J47" s="332"/>
      <c r="K47" s="24">
        <f>SUM(K30:K46)</f>
        <v>469806.8691890245</v>
      </c>
      <c r="L47" s="2"/>
      <c r="M47" s="2"/>
    </row>
    <row r="48" spans="1:13" ht="34.5" customHeight="1" x14ac:dyDescent="0.25">
      <c r="A48" s="158"/>
      <c r="B48" s="158"/>
      <c r="C48" s="158"/>
      <c r="D48" s="158"/>
      <c r="E48" s="158"/>
      <c r="F48" s="158"/>
      <c r="G48" s="158"/>
      <c r="H48" s="158"/>
      <c r="I48" s="158"/>
      <c r="J48" s="158"/>
      <c r="K48" s="133"/>
      <c r="L48" s="2"/>
      <c r="M48" s="2"/>
    </row>
    <row r="49" spans="1:13" ht="15.75" customHeight="1" x14ac:dyDescent="0.25">
      <c r="A49" s="10" t="s">
        <v>26</v>
      </c>
      <c r="B49" s="150" t="s">
        <v>2</v>
      </c>
      <c r="C49" s="150" t="s">
        <v>3</v>
      </c>
      <c r="D49" s="306" t="s">
        <v>109</v>
      </c>
      <c r="E49" s="306"/>
      <c r="F49" s="306"/>
      <c r="G49" s="150" t="s">
        <v>4</v>
      </c>
      <c r="H49" s="150" t="s">
        <v>5</v>
      </c>
      <c r="I49" s="59" t="s">
        <v>6</v>
      </c>
      <c r="J49" s="150" t="s">
        <v>14</v>
      </c>
      <c r="K49" s="150" t="s">
        <v>15</v>
      </c>
      <c r="L49" s="2"/>
      <c r="M49" s="2"/>
    </row>
    <row r="50" spans="1:13" s="2" customFormat="1" ht="23.25" customHeight="1" x14ac:dyDescent="0.2">
      <c r="A50" s="168" t="s">
        <v>1</v>
      </c>
      <c r="B50" s="73" t="s">
        <v>275</v>
      </c>
      <c r="C50" s="40">
        <v>41414</v>
      </c>
      <c r="D50" s="299" t="s">
        <v>123</v>
      </c>
      <c r="E50" s="300"/>
      <c r="F50" s="301"/>
      <c r="G50" s="40" t="s">
        <v>12</v>
      </c>
      <c r="H50" s="40" t="s">
        <v>124</v>
      </c>
      <c r="I50" s="75">
        <v>104.6</v>
      </c>
      <c r="J50" s="76">
        <f>ORÇAMENTO!I50</f>
        <v>156.66999999999999</v>
      </c>
      <c r="K50" s="37">
        <f>I50*J50</f>
        <v>16387.681999999997</v>
      </c>
    </row>
    <row r="51" spans="1:13" x14ac:dyDescent="0.25">
      <c r="A51" s="168" t="s">
        <v>25</v>
      </c>
      <c r="B51" s="159" t="s">
        <v>275</v>
      </c>
      <c r="C51" s="40">
        <v>41372</v>
      </c>
      <c r="D51" s="308" t="s">
        <v>193</v>
      </c>
      <c r="E51" s="308"/>
      <c r="F51" s="308"/>
      <c r="G51" s="40" t="s">
        <v>4</v>
      </c>
      <c r="H51" s="40" t="s">
        <v>124</v>
      </c>
      <c r="I51" s="75">
        <v>31</v>
      </c>
      <c r="J51" s="76">
        <f>ORÇAMENTO!I51</f>
        <v>655.76</v>
      </c>
      <c r="K51" s="194">
        <f t="shared" ref="K51:K58" si="2">I51*J51</f>
        <v>20328.560000000001</v>
      </c>
    </row>
    <row r="52" spans="1:13" x14ac:dyDescent="0.25">
      <c r="A52" s="134" t="s">
        <v>30</v>
      </c>
      <c r="B52" s="159" t="s">
        <v>275</v>
      </c>
      <c r="C52" s="40">
        <v>41385</v>
      </c>
      <c r="D52" s="302" t="s">
        <v>194</v>
      </c>
      <c r="E52" s="303"/>
      <c r="F52" s="304"/>
      <c r="G52" s="40" t="s">
        <v>4</v>
      </c>
      <c r="H52" s="40" t="s">
        <v>124</v>
      </c>
      <c r="I52" s="75">
        <v>23</v>
      </c>
      <c r="J52" s="76">
        <f>ORÇAMENTO!I52</f>
        <v>101.39</v>
      </c>
      <c r="K52" s="194">
        <f t="shared" si="2"/>
        <v>2331.9699999999998</v>
      </c>
    </row>
    <row r="53" spans="1:13" ht="27" customHeight="1" x14ac:dyDescent="0.25">
      <c r="A53" s="168" t="s">
        <v>235</v>
      </c>
      <c r="B53" s="159" t="s">
        <v>275</v>
      </c>
      <c r="C53" s="40">
        <v>41318</v>
      </c>
      <c r="D53" s="333" t="s">
        <v>195</v>
      </c>
      <c r="E53" s="334"/>
      <c r="F53" s="335"/>
      <c r="G53" s="40" t="s">
        <v>12</v>
      </c>
      <c r="H53" s="40" t="s">
        <v>124</v>
      </c>
      <c r="I53" s="75">
        <v>240</v>
      </c>
      <c r="J53" s="76">
        <f>ORÇAMENTO!I53</f>
        <v>80.95</v>
      </c>
      <c r="K53" s="194">
        <f t="shared" si="2"/>
        <v>19428</v>
      </c>
    </row>
    <row r="54" spans="1:13" ht="17.25" customHeight="1" x14ac:dyDescent="0.25">
      <c r="A54" s="168" t="s">
        <v>236</v>
      </c>
      <c r="B54" s="159" t="s">
        <v>275</v>
      </c>
      <c r="C54" s="40">
        <v>45410</v>
      </c>
      <c r="D54" s="302" t="s">
        <v>201</v>
      </c>
      <c r="E54" s="303"/>
      <c r="F54" s="304"/>
      <c r="G54" s="40" t="s">
        <v>8</v>
      </c>
      <c r="H54" s="40" t="s">
        <v>255</v>
      </c>
      <c r="I54" s="75">
        <v>552</v>
      </c>
      <c r="J54" s="76">
        <f>ORÇAMENTO!I54</f>
        <v>11.86</v>
      </c>
      <c r="K54" s="194">
        <f t="shared" si="2"/>
        <v>6546.7199999999993</v>
      </c>
    </row>
    <row r="55" spans="1:13" ht="17.25" customHeight="1" x14ac:dyDescent="0.25">
      <c r="A55" s="134" t="s">
        <v>237</v>
      </c>
      <c r="B55" s="159" t="s">
        <v>275</v>
      </c>
      <c r="C55" s="40">
        <v>45580</v>
      </c>
      <c r="D55" s="302" t="s">
        <v>203</v>
      </c>
      <c r="E55" s="303"/>
      <c r="F55" s="304"/>
      <c r="G55" s="40" t="s">
        <v>8</v>
      </c>
      <c r="H55" s="40" t="s">
        <v>256</v>
      </c>
      <c r="I55" s="75">
        <v>27.6</v>
      </c>
      <c r="J55" s="76">
        <f>ORÇAMENTO!I55</f>
        <v>165.46</v>
      </c>
      <c r="K55" s="194">
        <f t="shared" si="2"/>
        <v>4566.6960000000008</v>
      </c>
    </row>
    <row r="56" spans="1:13" ht="31.5" customHeight="1" x14ac:dyDescent="0.25">
      <c r="A56" s="168" t="s">
        <v>238</v>
      </c>
      <c r="B56" s="159" t="s">
        <v>275</v>
      </c>
      <c r="C56" s="40">
        <v>45455</v>
      </c>
      <c r="D56" s="299" t="s">
        <v>200</v>
      </c>
      <c r="E56" s="300"/>
      <c r="F56" s="301"/>
      <c r="G56" s="40" t="s">
        <v>12</v>
      </c>
      <c r="H56" s="40" t="s">
        <v>124</v>
      </c>
      <c r="I56" s="75">
        <v>138</v>
      </c>
      <c r="J56" s="76">
        <f>ORÇAMENTO!I56</f>
        <v>842.05</v>
      </c>
      <c r="K56" s="194">
        <f t="shared" si="2"/>
        <v>116202.9</v>
      </c>
    </row>
    <row r="57" spans="1:13" ht="25.5" customHeight="1" x14ac:dyDescent="0.25">
      <c r="A57" s="168" t="s">
        <v>239</v>
      </c>
      <c r="B57" s="159" t="s">
        <v>275</v>
      </c>
      <c r="C57" s="40">
        <v>45435</v>
      </c>
      <c r="D57" s="299" t="s">
        <v>202</v>
      </c>
      <c r="E57" s="300"/>
      <c r="F57" s="301"/>
      <c r="G57" s="40" t="s">
        <v>8</v>
      </c>
      <c r="H57" s="40" t="s">
        <v>257</v>
      </c>
      <c r="I57" s="75">
        <v>276</v>
      </c>
      <c r="J57" s="76">
        <f>ORÇAMENTO!I57</f>
        <v>12.1</v>
      </c>
      <c r="K57" s="194">
        <f t="shared" si="2"/>
        <v>3339.6</v>
      </c>
    </row>
    <row r="58" spans="1:13" x14ac:dyDescent="0.25">
      <c r="A58" s="134" t="s">
        <v>240</v>
      </c>
      <c r="B58" s="159" t="s">
        <v>275</v>
      </c>
      <c r="C58" s="40">
        <v>41856</v>
      </c>
      <c r="D58" s="302" t="s">
        <v>199</v>
      </c>
      <c r="E58" s="303"/>
      <c r="F58" s="304"/>
      <c r="G58" s="40" t="s">
        <v>4</v>
      </c>
      <c r="H58" s="40" t="s">
        <v>124</v>
      </c>
      <c r="I58" s="75">
        <v>16</v>
      </c>
      <c r="J58" s="76">
        <f>ORÇAMENTO!I58</f>
        <v>1772.44</v>
      </c>
      <c r="K58" s="194">
        <f t="shared" si="2"/>
        <v>28359.040000000001</v>
      </c>
    </row>
    <row r="59" spans="1:13" ht="16.5" customHeight="1" x14ac:dyDescent="0.25">
      <c r="A59" s="307" t="s">
        <v>108</v>
      </c>
      <c r="B59" s="307"/>
      <c r="C59" s="307"/>
      <c r="D59" s="307"/>
      <c r="E59" s="307"/>
      <c r="F59" s="307"/>
      <c r="G59" s="307"/>
      <c r="H59" s="307"/>
      <c r="I59" s="307"/>
      <c r="J59" s="307"/>
      <c r="K59" s="157">
        <f>SUM(K50:K58)</f>
        <v>217491.16800000001</v>
      </c>
      <c r="L59" s="2"/>
      <c r="M59" s="2"/>
    </row>
    <row r="60" spans="1:13" ht="4.5" customHeight="1" x14ac:dyDescent="0.25">
      <c r="A60" s="155"/>
      <c r="B60" s="155"/>
      <c r="C60" s="155"/>
      <c r="D60" s="155"/>
      <c r="E60" s="155"/>
      <c r="F60" s="155"/>
      <c r="G60" s="155"/>
      <c r="H60" s="155"/>
      <c r="I60" s="155"/>
      <c r="J60" s="155"/>
      <c r="K60" s="156"/>
      <c r="L60" s="2"/>
      <c r="M60" s="2"/>
    </row>
    <row r="61" spans="1:13" ht="15.75" customHeight="1" x14ac:dyDescent="0.25">
      <c r="A61" s="10" t="s">
        <v>241</v>
      </c>
      <c r="B61" s="36" t="s">
        <v>2</v>
      </c>
      <c r="C61" s="36" t="s">
        <v>3</v>
      </c>
      <c r="D61" s="317" t="s">
        <v>22</v>
      </c>
      <c r="E61" s="318"/>
      <c r="F61" s="319"/>
      <c r="G61" s="36" t="s">
        <v>4</v>
      </c>
      <c r="H61" s="36" t="s">
        <v>5</v>
      </c>
      <c r="I61" s="59" t="s">
        <v>6</v>
      </c>
      <c r="J61" s="67" t="s">
        <v>14</v>
      </c>
      <c r="K61" s="170" t="s">
        <v>15</v>
      </c>
      <c r="L61" s="2"/>
      <c r="M61" s="2"/>
    </row>
    <row r="62" spans="1:13" ht="28.5" customHeight="1" x14ac:dyDescent="0.25">
      <c r="A62" s="32" t="s">
        <v>242</v>
      </c>
      <c r="B62" s="32" t="s">
        <v>17</v>
      </c>
      <c r="C62" s="32" t="s">
        <v>18</v>
      </c>
      <c r="D62" s="296" t="s">
        <v>106</v>
      </c>
      <c r="E62" s="297"/>
      <c r="F62" s="298"/>
      <c r="G62" s="32" t="s">
        <v>72</v>
      </c>
      <c r="H62" s="32" t="s">
        <v>245</v>
      </c>
      <c r="I62" s="60">
        <f>(I18/1000)+(I40/1000)</f>
        <v>68.477119999999999</v>
      </c>
      <c r="J62" s="37">
        <f>'PRODUTOS BETUMINOSOS'!I32</f>
        <v>4416.6475388818681</v>
      </c>
      <c r="K62" s="37">
        <f>J62*I62</f>
        <v>302439.30351771833</v>
      </c>
      <c r="L62" s="2"/>
      <c r="M62" s="2"/>
    </row>
    <row r="63" spans="1:13" ht="28.5" customHeight="1" x14ac:dyDescent="0.25">
      <c r="A63" s="32" t="s">
        <v>243</v>
      </c>
      <c r="B63" s="32" t="s">
        <v>17</v>
      </c>
      <c r="C63" s="32" t="s">
        <v>18</v>
      </c>
      <c r="D63" s="296" t="s">
        <v>24</v>
      </c>
      <c r="E63" s="297"/>
      <c r="F63" s="298"/>
      <c r="G63" s="32" t="s">
        <v>72</v>
      </c>
      <c r="H63" s="32" t="s">
        <v>246</v>
      </c>
      <c r="I63" s="60">
        <f>((I19/2)/1000)+((I41/2)/1000)</f>
        <v>30.4728575</v>
      </c>
      <c r="J63" s="37">
        <f>'PRODUTOS BETUMINOSOS'!I33</f>
        <v>4880.8849605686146</v>
      </c>
      <c r="K63" s="37">
        <f>J63*I63</f>
        <v>148734.51187730051</v>
      </c>
      <c r="L63" s="2"/>
      <c r="M63" s="2"/>
    </row>
    <row r="64" spans="1:13" ht="38.25" customHeight="1" x14ac:dyDescent="0.25">
      <c r="A64" s="32" t="s">
        <v>244</v>
      </c>
      <c r="B64" s="32" t="s">
        <v>17</v>
      </c>
      <c r="C64" s="32" t="s">
        <v>18</v>
      </c>
      <c r="D64" s="296" t="s">
        <v>23</v>
      </c>
      <c r="E64" s="297"/>
      <c r="F64" s="298"/>
      <c r="G64" s="32" t="s">
        <v>72</v>
      </c>
      <c r="H64" s="32" t="s">
        <v>247</v>
      </c>
      <c r="I64" s="60">
        <f>(I20*'DADOS RECAPEMENTO'!A10*'DADOS RECAPEMENTO'!C12)+(I42*'DADOS RECAPEMENTO'!A36*'DADOS RECAPEMENTO'!C38)</f>
        <v>224.7423048</v>
      </c>
      <c r="J64" s="37">
        <f>'PRODUTOS BETUMINOSOS'!I34</f>
        <v>6489.5512858698212</v>
      </c>
      <c r="K64" s="37">
        <f>J64*I64</f>
        <v>1458476.7131041873</v>
      </c>
      <c r="L64" s="2"/>
      <c r="M64" s="2"/>
    </row>
    <row r="65" spans="1:13" ht="15.75" customHeight="1" x14ac:dyDescent="0.25">
      <c r="A65" s="3"/>
      <c r="B65" s="3"/>
      <c r="C65" s="3"/>
      <c r="D65" s="3"/>
      <c r="E65" s="2"/>
      <c r="F65" s="2"/>
      <c r="G65" s="2" t="s">
        <v>9</v>
      </c>
      <c r="H65" s="2"/>
      <c r="I65" s="62"/>
      <c r="J65" s="11" t="s">
        <v>20</v>
      </c>
      <c r="K65" s="24">
        <f>SUM(K62:K64)</f>
        <v>1909650.5284992061</v>
      </c>
      <c r="L65" s="2"/>
      <c r="M65" s="2"/>
    </row>
    <row r="66" spans="1:13" ht="6" customHeight="1" x14ac:dyDescent="0.25">
      <c r="A66" s="3"/>
      <c r="B66" s="3"/>
      <c r="C66" s="3"/>
      <c r="D66" s="3"/>
      <c r="E66" s="2"/>
      <c r="F66" s="2"/>
      <c r="G66" s="2"/>
      <c r="H66" s="2"/>
      <c r="I66" s="62"/>
      <c r="J66" s="12"/>
      <c r="K66" s="133"/>
      <c r="L66" s="2"/>
      <c r="M66" s="2"/>
    </row>
    <row r="67" spans="1:13" ht="21" customHeight="1" x14ac:dyDescent="0.25">
      <c r="A67" s="316" t="s">
        <v>280</v>
      </c>
      <c r="B67" s="316"/>
      <c r="C67" s="316"/>
      <c r="D67" s="316"/>
      <c r="E67" s="316"/>
      <c r="F67" s="316"/>
      <c r="G67" s="316"/>
      <c r="H67" s="316"/>
      <c r="I67" s="62"/>
      <c r="J67" s="12"/>
      <c r="K67" s="133"/>
      <c r="L67" s="2"/>
      <c r="M67" s="2"/>
    </row>
    <row r="68" spans="1:13" ht="15" customHeight="1" x14ac:dyDescent="0.25">
      <c r="A68" s="10" t="s">
        <v>183</v>
      </c>
      <c r="B68" s="83" t="s">
        <v>2</v>
      </c>
      <c r="C68" s="306" t="s">
        <v>28</v>
      </c>
      <c r="D68" s="306"/>
      <c r="E68" s="306"/>
      <c r="F68" s="306"/>
      <c r="G68" s="306" t="s">
        <v>184</v>
      </c>
      <c r="H68" s="306"/>
      <c r="I68" s="62"/>
      <c r="J68" s="12"/>
      <c r="K68" s="133"/>
      <c r="L68" s="2"/>
      <c r="M68" s="2"/>
    </row>
    <row r="69" spans="1:13" ht="16.5" customHeight="1" x14ac:dyDescent="0.25">
      <c r="A69" s="134" t="s">
        <v>185</v>
      </c>
      <c r="B69" s="82" t="s">
        <v>275</v>
      </c>
      <c r="C69" s="305" t="s">
        <v>186</v>
      </c>
      <c r="D69" s="305"/>
      <c r="E69" s="305"/>
      <c r="F69" s="305"/>
      <c r="G69" s="321">
        <f>'ADM LOCAL'!E18</f>
        <v>154518.542476</v>
      </c>
      <c r="H69" s="321"/>
      <c r="I69" s="62"/>
      <c r="J69" s="12"/>
      <c r="K69" s="133"/>
      <c r="L69" s="2"/>
      <c r="M69" s="2"/>
    </row>
    <row r="70" spans="1:13" ht="15" customHeight="1" x14ac:dyDescent="0.25">
      <c r="A70" s="134" t="s">
        <v>187</v>
      </c>
      <c r="B70" s="82" t="s">
        <v>275</v>
      </c>
      <c r="C70" s="305" t="s">
        <v>188</v>
      </c>
      <c r="D70" s="305"/>
      <c r="E70" s="305"/>
      <c r="F70" s="305"/>
      <c r="G70" s="321">
        <f>'CANTEIRO DE OBRA'!E17</f>
        <v>46677.991568999998</v>
      </c>
      <c r="H70" s="321"/>
      <c r="I70" s="62"/>
      <c r="J70" s="12"/>
      <c r="K70" s="133"/>
      <c r="L70" s="2"/>
      <c r="M70" s="2"/>
    </row>
    <row r="71" spans="1:13" ht="14.25" customHeight="1" x14ac:dyDescent="0.25">
      <c r="A71" s="134" t="s">
        <v>189</v>
      </c>
      <c r="B71" s="82" t="s">
        <v>275</v>
      </c>
      <c r="C71" s="305" t="s">
        <v>190</v>
      </c>
      <c r="D71" s="305"/>
      <c r="E71" s="305"/>
      <c r="F71" s="305"/>
      <c r="G71" s="321">
        <f>'MOBILIZACAO EQUIPAMENTO'!E21</f>
        <v>108103.92540000001</v>
      </c>
      <c r="H71" s="321"/>
      <c r="I71" s="62"/>
      <c r="J71" s="12"/>
      <c r="K71" s="133"/>
      <c r="L71" s="2"/>
      <c r="M71" s="2"/>
    </row>
    <row r="72" spans="1:13" ht="12.75" customHeight="1" x14ac:dyDescent="0.25">
      <c r="A72" s="322" t="s">
        <v>191</v>
      </c>
      <c r="B72" s="322"/>
      <c r="C72" s="322"/>
      <c r="D72" s="322"/>
      <c r="E72" s="322"/>
      <c r="F72" s="322"/>
      <c r="G72" s="323">
        <f>SUM(G69:H71)</f>
        <v>309300.45944500004</v>
      </c>
      <c r="H72" s="324"/>
      <c r="I72" s="62"/>
      <c r="J72" s="12"/>
      <c r="K72" s="133"/>
      <c r="L72" s="2"/>
      <c r="M72" s="2"/>
    </row>
    <row r="73" spans="1:13" ht="14.25" customHeight="1" x14ac:dyDescent="0.25">
      <c r="A73" s="3"/>
      <c r="B73" s="3"/>
      <c r="C73" s="3"/>
      <c r="D73" s="3"/>
      <c r="E73" s="2"/>
      <c r="F73" s="2"/>
      <c r="G73" s="2"/>
      <c r="H73" s="2"/>
      <c r="I73" s="62"/>
      <c r="J73" s="2"/>
      <c r="K73" s="2"/>
      <c r="L73" s="2"/>
      <c r="M73" s="2"/>
    </row>
    <row r="74" spans="1:13" ht="15" customHeight="1" x14ac:dyDescent="0.25">
      <c r="A74" s="326" t="s">
        <v>284</v>
      </c>
      <c r="B74" s="326"/>
      <c r="C74" s="326"/>
      <c r="D74" s="326"/>
      <c r="E74" s="326"/>
      <c r="F74" s="326"/>
      <c r="G74" s="16"/>
      <c r="H74" s="326" t="s">
        <v>197</v>
      </c>
      <c r="I74" s="326"/>
      <c r="J74" s="14"/>
      <c r="K74" s="14"/>
      <c r="L74" s="15"/>
      <c r="M74" s="2"/>
    </row>
    <row r="75" spans="1:13" x14ac:dyDescent="0.25">
      <c r="A75" s="325" t="s">
        <v>29</v>
      </c>
      <c r="B75" s="325"/>
      <c r="C75" s="325"/>
      <c r="D75" s="325"/>
      <c r="E75" s="325"/>
      <c r="F75" s="17">
        <f>K27+K47+K59+K65+G72</f>
        <v>10241758.13823314</v>
      </c>
      <c r="G75" s="18"/>
      <c r="H75" s="138" t="s">
        <v>198</v>
      </c>
      <c r="I75" s="192">
        <f>F75/('DADOS RECAPEMENTO'!E12+'DADOS RECAPEMENTO'!F38)</f>
        <v>167.03519773773257</v>
      </c>
      <c r="J75" s="15"/>
      <c r="K75" s="15"/>
      <c r="L75" s="15"/>
      <c r="M75" s="2"/>
    </row>
    <row r="76" spans="1:13" ht="12.75" customHeight="1" x14ac:dyDescent="0.25">
      <c r="A76" s="3"/>
      <c r="B76" s="6"/>
      <c r="C76" s="3"/>
      <c r="D76" s="3"/>
      <c r="E76" s="3"/>
      <c r="F76" s="3"/>
      <c r="G76" s="3"/>
      <c r="H76" s="140" t="s">
        <v>196</v>
      </c>
      <c r="I76" s="193">
        <f>'MEMÓRIA DE CÁLCULO'!F75/((('DADOS RECAPEMENTO'!A4-'DADOS RECAPEMENTO'!E4)+'DADOS RECAPEMENTO'!A30+'DADOS RECAPEMENTO'!E30)/1000)</f>
        <v>1429983.7532351513</v>
      </c>
      <c r="J76" s="2"/>
      <c r="K76" s="2"/>
      <c r="L76" s="2"/>
      <c r="M76" s="2"/>
    </row>
    <row r="77" spans="1:13" ht="0.75" hidden="1" customHeight="1" x14ac:dyDescent="0.25">
      <c r="A77" s="3"/>
      <c r="B77" s="3"/>
      <c r="C77" s="3"/>
      <c r="D77" s="1"/>
      <c r="E77" s="1"/>
      <c r="F77" s="1"/>
      <c r="G77" s="1"/>
      <c r="H77" s="1"/>
    </row>
    <row r="78" spans="1:13" hidden="1" x14ac:dyDescent="0.25">
      <c r="A78" s="1"/>
      <c r="B78" s="1"/>
      <c r="C78" s="1"/>
      <c r="D78" s="1"/>
      <c r="E78" s="1"/>
      <c r="F78" s="1"/>
      <c r="G78" s="1"/>
      <c r="H78" s="1" t="s">
        <v>9</v>
      </c>
    </row>
    <row r="79" spans="1:13" ht="15.75" x14ac:dyDescent="0.25">
      <c r="A79" s="320" t="s">
        <v>312</v>
      </c>
      <c r="B79" s="320"/>
      <c r="C79" s="320"/>
      <c r="D79" s="320"/>
      <c r="E79" s="320"/>
      <c r="F79" s="320"/>
      <c r="G79" s="320"/>
      <c r="H79" s="320"/>
      <c r="I79" s="320"/>
      <c r="J79" s="320"/>
      <c r="K79" s="320"/>
      <c r="L79" s="41"/>
      <c r="M79" s="41"/>
    </row>
    <row r="80" spans="1:13" ht="17.2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15" ht="17.25" customHeight="1" x14ac:dyDescent="0.25">
      <c r="A81" s="292" t="s">
        <v>103</v>
      </c>
      <c r="B81" s="292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31"/>
      <c r="N81" s="31"/>
      <c r="O81" s="31"/>
    </row>
    <row r="82" spans="1:15" ht="15" customHeight="1" x14ac:dyDescent="0.25">
      <c r="A82" s="291" t="s">
        <v>101</v>
      </c>
      <c r="B82" s="291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42"/>
      <c r="N82" s="42"/>
      <c r="O82" s="42"/>
    </row>
    <row r="83" spans="1:15" ht="15.75" x14ac:dyDescent="0.25">
      <c r="A83" s="291" t="s">
        <v>102</v>
      </c>
      <c r="B83" s="291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42"/>
      <c r="N83" s="42"/>
      <c r="O83" s="42"/>
    </row>
    <row r="84" spans="1:15" ht="15" customHeight="1" x14ac:dyDescent="0.25">
      <c r="A84" s="3"/>
      <c r="B84" s="3"/>
      <c r="C84" s="3"/>
      <c r="D84" s="1"/>
      <c r="E84" s="1"/>
      <c r="F84" s="1"/>
      <c r="G84" s="1"/>
      <c r="H84" s="1"/>
    </row>
    <row r="85" spans="1:15" x14ac:dyDescent="0.25">
      <c r="A85" s="1"/>
      <c r="B85" s="1"/>
      <c r="C85" s="1"/>
      <c r="D85" s="1"/>
      <c r="E85" s="1"/>
      <c r="F85" s="1"/>
      <c r="G85" s="1"/>
      <c r="H85" s="1"/>
    </row>
    <row r="86" spans="1:15" ht="15" customHeight="1" x14ac:dyDescent="0.25">
      <c r="A86" s="3"/>
      <c r="B86" s="3"/>
      <c r="C86" s="3"/>
      <c r="D86" s="1"/>
      <c r="E86" s="1"/>
      <c r="F86" s="1"/>
      <c r="G86" s="1"/>
      <c r="H86" s="1"/>
    </row>
    <row r="87" spans="1:15" x14ac:dyDescent="0.25">
      <c r="A87" s="1"/>
      <c r="B87" s="1"/>
      <c r="C87" s="1"/>
      <c r="D87" s="1"/>
      <c r="E87" s="1"/>
      <c r="F87" s="1"/>
      <c r="G87" s="1"/>
      <c r="H87" s="1"/>
    </row>
    <row r="88" spans="1:15" ht="1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15" x14ac:dyDescent="0.25">
      <c r="A89" s="4"/>
      <c r="B89" s="4"/>
      <c r="C89" s="4"/>
      <c r="D89" s="1"/>
      <c r="E89" s="1"/>
      <c r="F89" s="1"/>
      <c r="G89" s="1"/>
      <c r="H89" s="1"/>
    </row>
    <row r="90" spans="1:15" x14ac:dyDescent="0.25">
      <c r="A90" s="3"/>
      <c r="B90" s="3"/>
      <c r="C90" s="3"/>
      <c r="D90" s="1"/>
      <c r="E90" s="1"/>
      <c r="F90" s="1"/>
      <c r="G90" s="1"/>
      <c r="H90" s="1"/>
    </row>
    <row r="91" spans="1:15" x14ac:dyDescent="0.25">
      <c r="A91" s="3"/>
      <c r="B91" s="3"/>
      <c r="C91" s="3"/>
      <c r="D91" s="1"/>
      <c r="E91" s="1"/>
      <c r="F91" s="1"/>
      <c r="G91" s="1"/>
      <c r="H91" s="1"/>
    </row>
    <row r="92" spans="1:15" x14ac:dyDescent="0.25">
      <c r="A92" s="1"/>
      <c r="B92" s="1"/>
      <c r="C92" s="1"/>
      <c r="D92" s="1"/>
      <c r="E92" s="1"/>
      <c r="F92" s="1"/>
      <c r="G92" s="1"/>
      <c r="H92" s="1"/>
    </row>
    <row r="93" spans="1:15" x14ac:dyDescent="0.25">
      <c r="A93" s="3"/>
      <c r="B93" s="3"/>
      <c r="C93" s="3"/>
      <c r="D93" s="1"/>
      <c r="E93" s="1"/>
      <c r="F93" s="1"/>
      <c r="G93" s="1"/>
      <c r="H93" s="1"/>
    </row>
    <row r="94" spans="1:15" x14ac:dyDescent="0.25">
      <c r="A94" s="1"/>
      <c r="B94" s="1"/>
      <c r="C94" s="1"/>
      <c r="D94" s="1"/>
      <c r="E94" s="1"/>
      <c r="F94" s="1"/>
      <c r="G94" s="1"/>
      <c r="H94" s="1"/>
    </row>
    <row r="95" spans="1:15" x14ac:dyDescent="0.25">
      <c r="A95" s="1"/>
      <c r="B95" s="1"/>
      <c r="C95" s="1"/>
      <c r="D95" s="1"/>
      <c r="E95" s="1"/>
      <c r="F95" s="1"/>
      <c r="G95" s="1"/>
      <c r="H95" s="1"/>
    </row>
    <row r="96" spans="1:15" x14ac:dyDescent="0.25">
      <c r="A96" s="4"/>
      <c r="B96" s="4"/>
      <c r="C96" s="4"/>
      <c r="D96" s="1"/>
      <c r="E96" s="1"/>
      <c r="F96" s="1"/>
      <c r="G96" s="1"/>
      <c r="H96" s="1"/>
    </row>
    <row r="97" spans="1:8" x14ac:dyDescent="0.25">
      <c r="A97" s="3"/>
      <c r="B97" s="3"/>
      <c r="C97" s="3"/>
      <c r="D97" s="1"/>
      <c r="E97" s="1"/>
      <c r="F97" s="1"/>
      <c r="G97" s="1"/>
      <c r="H97" s="1"/>
    </row>
    <row r="98" spans="1:8" x14ac:dyDescent="0.25">
      <c r="A98" s="3"/>
      <c r="B98" s="3"/>
      <c r="C98" s="3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3"/>
      <c r="B100" s="3"/>
      <c r="C100" s="3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4"/>
      <c r="B103" s="4"/>
      <c r="C103" s="4"/>
      <c r="D103" s="1"/>
      <c r="E103" s="1"/>
      <c r="F103" s="1"/>
      <c r="G103" s="1"/>
      <c r="H103" s="1"/>
    </row>
    <row r="104" spans="1:8" x14ac:dyDescent="0.25">
      <c r="A104" s="3"/>
      <c r="B104" s="3"/>
      <c r="C104" s="3"/>
      <c r="D104" s="1"/>
      <c r="E104" s="1"/>
      <c r="F104" s="1"/>
      <c r="G104" s="1"/>
      <c r="H104" s="1"/>
    </row>
    <row r="105" spans="1:8" x14ac:dyDescent="0.25">
      <c r="A105" s="3"/>
      <c r="B105" s="3"/>
      <c r="C105" s="3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3"/>
      <c r="B107" s="3"/>
      <c r="C107" s="3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4"/>
      <c r="B110" s="4"/>
      <c r="C110" s="4"/>
      <c r="D110" s="1"/>
      <c r="E110" s="1"/>
      <c r="F110" s="1"/>
      <c r="G110" s="1"/>
      <c r="H110" s="1"/>
    </row>
    <row r="111" spans="1:8" x14ac:dyDescent="0.25">
      <c r="A111" s="3"/>
      <c r="B111" s="3"/>
      <c r="C111" s="3"/>
      <c r="D111" s="1"/>
      <c r="E111" s="1"/>
      <c r="F111" s="1"/>
      <c r="G111" s="1"/>
      <c r="H111" s="1"/>
    </row>
    <row r="112" spans="1:8" x14ac:dyDescent="0.25">
      <c r="A112" s="3"/>
      <c r="B112" s="3"/>
      <c r="C112" s="3"/>
      <c r="D112" s="1"/>
      <c r="E112" s="1"/>
      <c r="F112" s="1"/>
      <c r="G112" s="1"/>
      <c r="H112" s="1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  <row r="114" spans="1:8" x14ac:dyDescent="0.25">
      <c r="A114" s="3"/>
      <c r="B114" s="3"/>
      <c r="C114" s="3"/>
      <c r="D114" s="1"/>
      <c r="E114" s="1"/>
      <c r="F114" s="1"/>
      <c r="G114" s="1"/>
      <c r="H114" s="1"/>
    </row>
    <row r="115" spans="1:8" x14ac:dyDescent="0.25">
      <c r="A115" s="1"/>
      <c r="B115" s="1"/>
      <c r="C115" s="1"/>
      <c r="D115" s="1"/>
      <c r="E115" s="1"/>
      <c r="F115" s="1"/>
      <c r="G115" s="1"/>
      <c r="H115" s="1"/>
    </row>
    <row r="116" spans="1:8" x14ac:dyDescent="0.25">
      <c r="A116" s="1"/>
      <c r="B116" s="1"/>
      <c r="C116" s="1"/>
      <c r="D116" s="1"/>
      <c r="E116" s="1"/>
      <c r="F116" s="1"/>
      <c r="G116" s="1"/>
      <c r="H116" s="1"/>
    </row>
    <row r="117" spans="1:8" x14ac:dyDescent="0.25">
      <c r="A117" s="4"/>
      <c r="B117" s="4"/>
      <c r="C117" s="4"/>
      <c r="D117" s="1"/>
      <c r="E117" s="1"/>
      <c r="F117" s="1"/>
      <c r="G117" s="1"/>
      <c r="H117" s="1"/>
    </row>
    <row r="118" spans="1:8" x14ac:dyDescent="0.25">
      <c r="A118" s="3"/>
      <c r="B118" s="3"/>
      <c r="C118" s="3"/>
      <c r="D118" s="1"/>
      <c r="E118" s="1"/>
      <c r="F118" s="1"/>
      <c r="G118" s="1"/>
      <c r="H118" s="1"/>
    </row>
    <row r="119" spans="1:8" x14ac:dyDescent="0.25">
      <c r="A119" s="3"/>
      <c r="B119" s="3"/>
      <c r="C119" s="3"/>
      <c r="D119" s="1"/>
      <c r="E119" s="1"/>
      <c r="F119" s="1"/>
      <c r="G119" s="1"/>
      <c r="H119" s="1"/>
    </row>
    <row r="120" spans="1:8" x14ac:dyDescent="0.25">
      <c r="A120" s="1"/>
      <c r="B120" s="1"/>
      <c r="C120" s="1"/>
      <c r="D120" s="1"/>
      <c r="E120" s="1"/>
      <c r="F120" s="1"/>
      <c r="G120" s="1"/>
      <c r="H120" s="1"/>
    </row>
    <row r="121" spans="1:8" x14ac:dyDescent="0.25">
      <c r="A121" s="3"/>
      <c r="B121" s="3"/>
      <c r="C121" s="3"/>
      <c r="D121" s="1"/>
      <c r="E121" s="1"/>
      <c r="F121" s="1"/>
      <c r="G121" s="1"/>
      <c r="H121" s="1"/>
    </row>
    <row r="122" spans="1:8" x14ac:dyDescent="0.25">
      <c r="A122" s="1"/>
      <c r="B122" s="1"/>
      <c r="C122" s="1"/>
      <c r="D122" s="1"/>
      <c r="E122" s="1"/>
      <c r="F122" s="1"/>
      <c r="G122" s="1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  <row r="124" spans="1:8" x14ac:dyDescent="0.25">
      <c r="A124" s="4"/>
      <c r="B124" s="4"/>
      <c r="C124" s="4"/>
      <c r="D124" s="1"/>
      <c r="E124" s="1"/>
      <c r="F124" s="1"/>
      <c r="G124" s="1"/>
      <c r="H124" s="1"/>
    </row>
    <row r="125" spans="1:8" x14ac:dyDescent="0.25">
      <c r="A125" s="3"/>
      <c r="B125" s="3"/>
      <c r="C125" s="3"/>
      <c r="D125" s="1"/>
      <c r="E125" s="1"/>
      <c r="F125" s="1"/>
      <c r="G125" s="1"/>
      <c r="H125" s="1"/>
    </row>
    <row r="126" spans="1:8" x14ac:dyDescent="0.25">
      <c r="A126" s="3"/>
      <c r="B126" s="3"/>
      <c r="C126" s="3"/>
      <c r="D126" s="1"/>
      <c r="E126" s="1"/>
      <c r="F126" s="1"/>
      <c r="G126" s="1"/>
      <c r="H126" s="1"/>
    </row>
    <row r="127" spans="1:8" x14ac:dyDescent="0.25">
      <c r="A127" s="1"/>
      <c r="B127" s="1"/>
      <c r="C127" s="1"/>
      <c r="D127" s="1"/>
      <c r="E127" s="1"/>
      <c r="F127" s="1"/>
      <c r="G127" s="1"/>
      <c r="H127" s="1"/>
    </row>
    <row r="128" spans="1:8" x14ac:dyDescent="0.25">
      <c r="A128" s="3"/>
      <c r="B128" s="3"/>
      <c r="C128" s="3"/>
      <c r="D128" s="1"/>
      <c r="E128" s="1"/>
      <c r="F128" s="1"/>
      <c r="G128" s="1"/>
      <c r="H128" s="1"/>
    </row>
    <row r="129" spans="1:8" x14ac:dyDescent="0.25">
      <c r="A129" s="1"/>
      <c r="B129" s="1"/>
      <c r="C129" s="1"/>
      <c r="D129" s="1"/>
      <c r="E129" s="1"/>
      <c r="F129" s="1"/>
      <c r="G129" s="1"/>
      <c r="H129" s="1"/>
    </row>
    <row r="130" spans="1:8" x14ac:dyDescent="0.25">
      <c r="A130" s="1"/>
      <c r="B130" s="1"/>
      <c r="C130" s="1"/>
      <c r="D130" s="1"/>
      <c r="E130" s="1"/>
      <c r="F130" s="1"/>
      <c r="G130" s="1"/>
      <c r="H130" s="1"/>
    </row>
    <row r="131" spans="1:8" x14ac:dyDescent="0.25">
      <c r="A131" s="4"/>
      <c r="B131" s="4"/>
      <c r="C131" s="4"/>
      <c r="D131" s="1"/>
      <c r="E131" s="1"/>
      <c r="F131" s="1"/>
      <c r="G131" s="1"/>
      <c r="H131" s="1"/>
    </row>
    <row r="132" spans="1:8" x14ac:dyDescent="0.25">
      <c r="A132" s="3"/>
      <c r="B132" s="3"/>
      <c r="C132" s="3"/>
      <c r="D132" s="1"/>
      <c r="E132" s="1"/>
      <c r="F132" s="1"/>
      <c r="G132" s="1"/>
      <c r="H132" s="1"/>
    </row>
    <row r="133" spans="1:8" x14ac:dyDescent="0.25">
      <c r="A133" s="3"/>
      <c r="B133" s="3"/>
      <c r="C133" s="3"/>
      <c r="D133" s="1"/>
      <c r="E133" s="1"/>
      <c r="F133" s="1"/>
      <c r="G133" s="1"/>
      <c r="H133" s="1"/>
    </row>
    <row r="134" spans="1:8" x14ac:dyDescent="0.25">
      <c r="A134" s="1"/>
      <c r="B134" s="1"/>
      <c r="C134" s="1"/>
      <c r="D134" s="1"/>
      <c r="E134" s="1"/>
      <c r="F134" s="1"/>
      <c r="G134" s="1"/>
      <c r="H134" s="1"/>
    </row>
    <row r="135" spans="1:8" x14ac:dyDescent="0.25">
      <c r="A135" s="3"/>
      <c r="B135" s="3"/>
      <c r="C135" s="3"/>
      <c r="D135" s="1"/>
      <c r="E135" s="1"/>
      <c r="F135" s="1"/>
      <c r="G135" s="1"/>
      <c r="H135" s="1"/>
    </row>
    <row r="136" spans="1:8" x14ac:dyDescent="0.25">
      <c r="A136" s="1"/>
      <c r="B136" s="1"/>
      <c r="C136" s="1"/>
      <c r="D136" s="1"/>
      <c r="E136" s="1"/>
      <c r="F136" s="1"/>
      <c r="G136" s="1"/>
      <c r="H136" s="1"/>
    </row>
    <row r="137" spans="1:8" x14ac:dyDescent="0.25">
      <c r="A137" s="1"/>
      <c r="B137" s="1"/>
      <c r="C137" s="1"/>
      <c r="D137" s="1"/>
      <c r="E137" s="1"/>
      <c r="F137" s="1"/>
      <c r="G137" s="1"/>
      <c r="H137" s="1"/>
    </row>
    <row r="138" spans="1:8" x14ac:dyDescent="0.25">
      <c r="A138" s="4"/>
      <c r="B138" s="4"/>
      <c r="C138" s="4"/>
      <c r="D138" s="1"/>
      <c r="E138" s="1"/>
      <c r="F138" s="1"/>
      <c r="G138" s="1"/>
      <c r="H138" s="1"/>
    </row>
    <row r="139" spans="1:8" x14ac:dyDescent="0.25">
      <c r="A139" s="3"/>
      <c r="B139" s="3"/>
      <c r="C139" s="3"/>
      <c r="D139" s="1"/>
      <c r="E139" s="1"/>
      <c r="F139" s="1"/>
      <c r="G139" s="1"/>
      <c r="H139" s="1"/>
    </row>
    <row r="140" spans="1:8" x14ac:dyDescent="0.25">
      <c r="A140" s="3"/>
      <c r="B140" s="3"/>
      <c r="C140" s="3"/>
      <c r="D140" s="1"/>
      <c r="E140" s="1"/>
      <c r="F140" s="1"/>
      <c r="G140" s="1"/>
      <c r="H140" s="1"/>
    </row>
    <row r="141" spans="1:8" x14ac:dyDescent="0.25">
      <c r="A141" s="1"/>
      <c r="B141" s="1"/>
      <c r="C141" s="1"/>
      <c r="D141" s="1"/>
      <c r="E141" s="1"/>
      <c r="F141" s="1"/>
      <c r="G141" s="1"/>
      <c r="H141" s="1"/>
    </row>
    <row r="142" spans="1:8" x14ac:dyDescent="0.25">
      <c r="A142" s="3"/>
      <c r="B142" s="3"/>
      <c r="C142" s="3"/>
      <c r="D142" s="1"/>
      <c r="E142" s="1"/>
      <c r="F142" s="1"/>
      <c r="G142" s="1"/>
      <c r="H142" s="1"/>
    </row>
    <row r="143" spans="1:8" x14ac:dyDescent="0.25">
      <c r="A143" s="1"/>
      <c r="B143" s="1"/>
      <c r="C143" s="1"/>
      <c r="D143" s="1"/>
      <c r="E143" s="1"/>
      <c r="F143" s="1"/>
      <c r="G143" s="1"/>
      <c r="H143" s="1"/>
    </row>
    <row r="144" spans="1:8" x14ac:dyDescent="0.25">
      <c r="A144" s="1"/>
      <c r="B144" s="1"/>
      <c r="C144" s="1"/>
      <c r="D144" s="1"/>
      <c r="E144" s="1"/>
      <c r="F144" s="1"/>
      <c r="G144" s="1"/>
      <c r="H144" s="1"/>
    </row>
    <row r="145" spans="1:8" x14ac:dyDescent="0.25">
      <c r="A145" s="4"/>
      <c r="B145" s="4"/>
      <c r="C145" s="4"/>
      <c r="D145" s="1"/>
      <c r="E145" s="1"/>
      <c r="F145" s="1"/>
      <c r="G145" s="1"/>
      <c r="H145" s="1"/>
    </row>
    <row r="146" spans="1:8" x14ac:dyDescent="0.25">
      <c r="A146" s="3"/>
      <c r="B146" s="3"/>
      <c r="C146" s="3"/>
      <c r="D146" s="1"/>
      <c r="E146" s="1"/>
      <c r="F146" s="1"/>
      <c r="G146" s="1"/>
      <c r="H146" s="1"/>
    </row>
    <row r="147" spans="1:8" x14ac:dyDescent="0.25">
      <c r="A147" s="3"/>
      <c r="B147" s="3"/>
      <c r="C147" s="3"/>
      <c r="D147" s="1"/>
      <c r="E147" s="1"/>
      <c r="F147" s="1"/>
      <c r="G147" s="1"/>
      <c r="H147" s="1"/>
    </row>
    <row r="148" spans="1:8" x14ac:dyDescent="0.25">
      <c r="A148" s="1"/>
      <c r="B148" s="1"/>
      <c r="C148" s="1"/>
      <c r="D148" s="1"/>
      <c r="E148" s="1"/>
      <c r="F148" s="1"/>
      <c r="G148" s="1"/>
      <c r="H148" s="1"/>
    </row>
    <row r="149" spans="1:8" x14ac:dyDescent="0.25">
      <c r="A149" s="3"/>
      <c r="B149" s="3"/>
      <c r="C149" s="3"/>
      <c r="D149" s="1"/>
      <c r="E149" s="1"/>
      <c r="F149" s="1"/>
      <c r="G149" s="1"/>
      <c r="H149" s="1"/>
    </row>
    <row r="150" spans="1:8" x14ac:dyDescent="0.25">
      <c r="A150" s="1"/>
      <c r="B150" s="1"/>
      <c r="C150" s="1"/>
      <c r="D150" s="1"/>
      <c r="E150" s="1"/>
      <c r="F150" s="1"/>
      <c r="G150" s="1"/>
      <c r="H150" s="1"/>
    </row>
    <row r="151" spans="1:8" x14ac:dyDescent="0.25">
      <c r="A151" s="1"/>
      <c r="B151" s="1"/>
      <c r="C151" s="1"/>
      <c r="D151" s="1"/>
      <c r="E151" s="1"/>
      <c r="F151" s="1"/>
      <c r="G151" s="1"/>
      <c r="H151" s="1"/>
    </row>
    <row r="152" spans="1:8" x14ac:dyDescent="0.25">
      <c r="A152" s="4"/>
      <c r="B152" s="4"/>
      <c r="C152" s="4"/>
      <c r="D152" s="1"/>
      <c r="E152" s="1"/>
      <c r="F152" s="1"/>
      <c r="G152" s="1"/>
      <c r="H152" s="1"/>
    </row>
    <row r="153" spans="1:8" x14ac:dyDescent="0.25">
      <c r="A153" s="3"/>
      <c r="B153" s="3"/>
      <c r="C153" s="3"/>
      <c r="D153" s="1"/>
      <c r="E153" s="1"/>
      <c r="F153" s="1"/>
      <c r="G153" s="1"/>
      <c r="H153" s="1"/>
    </row>
    <row r="154" spans="1:8" x14ac:dyDescent="0.25">
      <c r="A154" s="3"/>
      <c r="B154" s="3"/>
      <c r="C154" s="3"/>
      <c r="D154" s="1"/>
      <c r="E154" s="1"/>
      <c r="F154" s="1"/>
      <c r="G154" s="1"/>
      <c r="H154" s="1"/>
    </row>
    <row r="155" spans="1:8" x14ac:dyDescent="0.25">
      <c r="A155" s="1"/>
      <c r="B155" s="1"/>
      <c r="C155" s="1"/>
      <c r="D155" s="1"/>
      <c r="E155" s="1"/>
      <c r="F155" s="1"/>
      <c r="G155" s="1"/>
      <c r="H155" s="1"/>
    </row>
    <row r="156" spans="1:8" x14ac:dyDescent="0.25">
      <c r="A156" s="3"/>
      <c r="B156" s="3"/>
      <c r="C156" s="3"/>
      <c r="D156" s="1"/>
      <c r="E156" s="1"/>
      <c r="F156" s="1"/>
      <c r="G156" s="1"/>
      <c r="H156" s="1"/>
    </row>
    <row r="157" spans="1:8" x14ac:dyDescent="0.25">
      <c r="A157" s="1"/>
      <c r="B157" s="1"/>
      <c r="C157" s="1"/>
      <c r="D157" s="1"/>
      <c r="E157" s="1"/>
      <c r="F157" s="1"/>
      <c r="G157" s="1"/>
      <c r="H157" s="1"/>
    </row>
    <row r="158" spans="1:8" x14ac:dyDescent="0.25">
      <c r="A158" s="1"/>
      <c r="B158" s="1"/>
      <c r="C158" s="1"/>
      <c r="D158" s="1"/>
      <c r="E158" s="1"/>
      <c r="F158" s="1"/>
      <c r="G158" s="1"/>
      <c r="H158" s="1"/>
    </row>
    <row r="159" spans="1:8" x14ac:dyDescent="0.25">
      <c r="A159" s="4"/>
      <c r="B159" s="4"/>
      <c r="C159" s="4"/>
      <c r="D159" s="1"/>
      <c r="E159" s="1"/>
      <c r="F159" s="1"/>
      <c r="G159" s="1"/>
      <c r="H159" s="1"/>
    </row>
    <row r="160" spans="1:8" x14ac:dyDescent="0.25">
      <c r="A160" s="3"/>
      <c r="B160" s="3"/>
      <c r="C160" s="3"/>
      <c r="D160" s="1"/>
      <c r="E160" s="1"/>
      <c r="F160" s="1"/>
      <c r="G160" s="1"/>
      <c r="H160" s="1"/>
    </row>
    <row r="161" spans="1:8" x14ac:dyDescent="0.25">
      <c r="A161" s="3"/>
      <c r="B161" s="3"/>
      <c r="C161" s="3"/>
      <c r="D161" s="1"/>
      <c r="E161" s="1"/>
      <c r="F161" s="1"/>
      <c r="G161" s="1"/>
      <c r="H161" s="1"/>
    </row>
    <row r="162" spans="1:8" x14ac:dyDescent="0.25">
      <c r="A162" s="1"/>
      <c r="B162" s="1"/>
      <c r="C162" s="1"/>
      <c r="D162" s="1"/>
      <c r="E162" s="1"/>
      <c r="F162" s="1"/>
      <c r="G162" s="1"/>
      <c r="H162" s="1"/>
    </row>
    <row r="163" spans="1:8" x14ac:dyDescent="0.25">
      <c r="A163" s="3"/>
      <c r="B163" s="3"/>
      <c r="C163" s="3"/>
      <c r="D163" s="1"/>
      <c r="E163" s="1"/>
      <c r="F163" s="1"/>
      <c r="G163" s="1"/>
      <c r="H163" s="1"/>
    </row>
    <row r="164" spans="1:8" x14ac:dyDescent="0.25">
      <c r="A164" s="1"/>
      <c r="B164" s="1"/>
      <c r="C164" s="1"/>
      <c r="D164" s="1"/>
      <c r="E164" s="1"/>
      <c r="F164" s="1"/>
      <c r="G164" s="1"/>
      <c r="H164" s="1"/>
    </row>
    <row r="165" spans="1:8" x14ac:dyDescent="0.25">
      <c r="A165" s="1"/>
      <c r="B165" s="1"/>
      <c r="C165" s="1"/>
      <c r="D165" s="1"/>
      <c r="E165" s="1"/>
      <c r="F165" s="1"/>
      <c r="G165" s="1"/>
      <c r="H165" s="1"/>
    </row>
    <row r="166" spans="1:8" x14ac:dyDescent="0.25">
      <c r="A166" s="4"/>
      <c r="B166" s="4"/>
      <c r="C166" s="4"/>
      <c r="D166" s="1"/>
      <c r="E166" s="1"/>
      <c r="F166" s="1"/>
      <c r="G166" s="1"/>
      <c r="H166" s="1"/>
    </row>
    <row r="167" spans="1:8" x14ac:dyDescent="0.25">
      <c r="A167" s="3"/>
      <c r="B167" s="3"/>
      <c r="C167" s="3"/>
      <c r="D167" s="1"/>
      <c r="E167" s="1"/>
      <c r="F167" s="1"/>
      <c r="G167" s="1"/>
      <c r="H167" s="1"/>
    </row>
    <row r="168" spans="1:8" x14ac:dyDescent="0.25">
      <c r="A168" s="3"/>
      <c r="B168" s="3"/>
      <c r="C168" s="3"/>
      <c r="D168" s="1"/>
      <c r="E168" s="1"/>
      <c r="F168" s="1"/>
      <c r="G168" s="1"/>
      <c r="H168" s="1"/>
    </row>
    <row r="169" spans="1:8" x14ac:dyDescent="0.25">
      <c r="A169" s="1"/>
      <c r="B169" s="1"/>
      <c r="C169" s="1"/>
      <c r="D169" s="1"/>
      <c r="E169" s="1"/>
      <c r="F169" s="1"/>
      <c r="G169" s="1"/>
      <c r="H169" s="1"/>
    </row>
    <row r="170" spans="1:8" x14ac:dyDescent="0.25">
      <c r="A170" s="3"/>
      <c r="B170" s="3"/>
      <c r="C170" s="3"/>
      <c r="D170" s="1"/>
      <c r="E170" s="1"/>
      <c r="F170" s="1"/>
      <c r="G170" s="1"/>
      <c r="H170" s="1"/>
    </row>
    <row r="171" spans="1:8" x14ac:dyDescent="0.25">
      <c r="A171" s="1"/>
      <c r="B171" s="1"/>
      <c r="C171" s="1"/>
      <c r="D171" s="1"/>
      <c r="E171" s="1"/>
      <c r="F171" s="1"/>
      <c r="G171" s="1"/>
      <c r="H171" s="1"/>
    </row>
    <row r="172" spans="1:8" x14ac:dyDescent="0.25">
      <c r="A172" s="1"/>
      <c r="B172" s="1"/>
      <c r="C172" s="1"/>
      <c r="D172" s="1"/>
      <c r="E172" s="1"/>
      <c r="F172" s="1"/>
      <c r="G172" s="1"/>
      <c r="H172" s="1"/>
    </row>
    <row r="173" spans="1:8" x14ac:dyDescent="0.25">
      <c r="A173" s="4"/>
      <c r="B173" s="4"/>
      <c r="C173" s="4"/>
      <c r="D173" s="1"/>
      <c r="E173" s="1"/>
      <c r="F173" s="1"/>
      <c r="G173" s="1"/>
      <c r="H173" s="1"/>
    </row>
    <row r="174" spans="1:8" x14ac:dyDescent="0.25">
      <c r="A174" s="3"/>
      <c r="B174" s="3"/>
      <c r="C174" s="3"/>
      <c r="D174" s="1"/>
      <c r="E174" s="1"/>
      <c r="F174" s="1"/>
      <c r="G174" s="1"/>
      <c r="H174" s="1"/>
    </row>
    <row r="175" spans="1:8" x14ac:dyDescent="0.25">
      <c r="A175" s="3"/>
      <c r="B175" s="3"/>
      <c r="C175" s="3"/>
      <c r="D175" s="1"/>
      <c r="E175" s="1"/>
      <c r="F175" s="1"/>
      <c r="G175" s="1"/>
      <c r="H175" s="1"/>
    </row>
    <row r="176" spans="1:8" x14ac:dyDescent="0.25">
      <c r="A176" s="1"/>
      <c r="B176" s="1"/>
      <c r="C176" s="1"/>
      <c r="D176" s="1"/>
      <c r="E176" s="1"/>
      <c r="F176" s="1"/>
      <c r="G176" s="1"/>
      <c r="H176" s="1"/>
    </row>
    <row r="177" spans="1:8" x14ac:dyDescent="0.25">
      <c r="A177" s="3"/>
      <c r="B177" s="3"/>
      <c r="C177" s="3"/>
      <c r="D177" s="1"/>
      <c r="E177" s="1"/>
      <c r="F177" s="1"/>
      <c r="G177" s="1"/>
      <c r="H177" s="1"/>
    </row>
    <row r="178" spans="1:8" x14ac:dyDescent="0.25">
      <c r="A178" s="1"/>
      <c r="B178" s="1"/>
      <c r="C178" s="1"/>
      <c r="D178" s="1"/>
      <c r="E178" s="1"/>
      <c r="F178" s="1"/>
      <c r="G178" s="1"/>
      <c r="H178" s="1"/>
    </row>
    <row r="179" spans="1:8" x14ac:dyDescent="0.25">
      <c r="A179" s="1"/>
      <c r="B179" s="1"/>
      <c r="C179" s="1"/>
      <c r="D179" s="1"/>
      <c r="E179" s="1"/>
      <c r="F179" s="1"/>
      <c r="G179" s="1"/>
      <c r="H179" s="1"/>
    </row>
    <row r="180" spans="1:8" x14ac:dyDescent="0.25">
      <c r="A180" s="4"/>
      <c r="B180" s="4"/>
      <c r="C180" s="4"/>
      <c r="D180" s="1"/>
      <c r="E180" s="1"/>
      <c r="F180" s="1"/>
      <c r="G180" s="1"/>
      <c r="H180" s="1"/>
    </row>
    <row r="181" spans="1:8" x14ac:dyDescent="0.25">
      <c r="A181" s="3"/>
      <c r="B181" s="3"/>
      <c r="C181" s="3"/>
      <c r="D181" s="1"/>
      <c r="E181" s="1"/>
      <c r="F181" s="1"/>
      <c r="G181" s="1"/>
      <c r="H181" s="1"/>
    </row>
    <row r="182" spans="1:8" x14ac:dyDescent="0.25">
      <c r="A182" s="3"/>
      <c r="B182" s="3"/>
      <c r="C182" s="3"/>
      <c r="D182" s="1"/>
      <c r="E182" s="1"/>
      <c r="F182" s="1"/>
      <c r="G182" s="1"/>
      <c r="H182" s="1"/>
    </row>
    <row r="183" spans="1:8" x14ac:dyDescent="0.25">
      <c r="A183" s="1"/>
      <c r="B183" s="1"/>
      <c r="C183" s="1"/>
      <c r="D183" s="1"/>
      <c r="E183" s="1"/>
      <c r="F183" s="1"/>
      <c r="G183" s="1"/>
      <c r="H183" s="1"/>
    </row>
    <row r="184" spans="1:8" x14ac:dyDescent="0.25">
      <c r="A184" s="3"/>
      <c r="B184" s="3"/>
      <c r="C184" s="3"/>
      <c r="D184" s="1"/>
      <c r="E184" s="1"/>
      <c r="F184" s="1"/>
      <c r="G184" s="1"/>
      <c r="H184" s="1"/>
    </row>
    <row r="185" spans="1:8" x14ac:dyDescent="0.25">
      <c r="A185" s="1"/>
      <c r="B185" s="1"/>
      <c r="C185" s="1"/>
      <c r="D185" s="1"/>
      <c r="E185" s="1"/>
      <c r="F185" s="1"/>
      <c r="G185" s="1"/>
      <c r="H185" s="1"/>
    </row>
    <row r="186" spans="1:8" x14ac:dyDescent="0.25">
      <c r="A186" s="1"/>
      <c r="B186" s="1"/>
      <c r="C186" s="1"/>
      <c r="D186" s="1"/>
      <c r="E186" s="1"/>
      <c r="F186" s="1"/>
      <c r="G186" s="1"/>
      <c r="H186" s="1"/>
    </row>
    <row r="187" spans="1:8" x14ac:dyDescent="0.25">
      <c r="A187" s="4"/>
      <c r="B187" s="4"/>
      <c r="C187" s="4"/>
      <c r="D187" s="1"/>
      <c r="E187" s="1"/>
      <c r="F187" s="1"/>
      <c r="G187" s="1"/>
      <c r="H187" s="1"/>
    </row>
    <row r="188" spans="1:8" x14ac:dyDescent="0.25">
      <c r="A188" s="3"/>
      <c r="B188" s="3"/>
      <c r="C188" s="3"/>
      <c r="D188" s="1"/>
      <c r="E188" s="1"/>
      <c r="F188" s="1"/>
      <c r="G188" s="1"/>
      <c r="H188" s="1"/>
    </row>
    <row r="189" spans="1:8" x14ac:dyDescent="0.25">
      <c r="A189" s="3"/>
      <c r="B189" s="3"/>
      <c r="C189" s="3"/>
      <c r="D189" s="1"/>
      <c r="E189" s="1"/>
      <c r="F189" s="1"/>
      <c r="G189" s="1"/>
      <c r="H189" s="1"/>
    </row>
    <row r="190" spans="1:8" x14ac:dyDescent="0.25">
      <c r="A190" s="1"/>
      <c r="B190" s="1"/>
      <c r="C190" s="1"/>
      <c r="D190" s="1"/>
      <c r="E190" s="1"/>
      <c r="F190" s="1"/>
      <c r="G190" s="1"/>
      <c r="H190" s="1"/>
    </row>
    <row r="191" spans="1:8" x14ac:dyDescent="0.25">
      <c r="A191" s="3"/>
      <c r="B191" s="3"/>
      <c r="C191" s="3"/>
      <c r="D191" s="1"/>
      <c r="E191" s="1"/>
      <c r="F191" s="1"/>
      <c r="G191" s="1"/>
      <c r="H191" s="1"/>
    </row>
    <row r="192" spans="1:8" x14ac:dyDescent="0.25">
      <c r="A192" s="1"/>
      <c r="B192" s="1"/>
      <c r="C192" s="1"/>
      <c r="D192" s="1"/>
      <c r="E192" s="1"/>
      <c r="F192" s="1"/>
      <c r="G192" s="1"/>
      <c r="H192" s="1"/>
    </row>
    <row r="193" spans="1:8" x14ac:dyDescent="0.25">
      <c r="A193" s="1"/>
      <c r="B193" s="1"/>
      <c r="C193" s="1"/>
      <c r="D193" s="1"/>
      <c r="E193" s="1"/>
      <c r="F193" s="1"/>
      <c r="G193" s="1"/>
      <c r="H193" s="1"/>
    </row>
    <row r="194" spans="1:8" x14ac:dyDescent="0.25">
      <c r="A194" s="4"/>
      <c r="B194" s="4"/>
      <c r="C194" s="4"/>
      <c r="D194" s="1"/>
      <c r="E194" s="1"/>
      <c r="F194" s="1"/>
      <c r="G194" s="1"/>
      <c r="H194" s="1"/>
    </row>
    <row r="195" spans="1:8" x14ac:dyDescent="0.25">
      <c r="A195" s="3"/>
      <c r="B195" s="3"/>
      <c r="C195" s="3"/>
      <c r="D195" s="1"/>
      <c r="E195" s="1"/>
      <c r="F195" s="1"/>
      <c r="G195" s="1"/>
      <c r="H195" s="1"/>
    </row>
    <row r="196" spans="1:8" x14ac:dyDescent="0.25">
      <c r="A196" s="3"/>
      <c r="B196" s="3"/>
      <c r="C196" s="3"/>
      <c r="D196" s="1"/>
      <c r="E196" s="1"/>
      <c r="F196" s="1"/>
      <c r="G196" s="1"/>
      <c r="H196" s="1"/>
    </row>
    <row r="197" spans="1:8" x14ac:dyDescent="0.25">
      <c r="A197" s="1"/>
      <c r="B197" s="1"/>
      <c r="C197" s="1"/>
      <c r="D197" s="1"/>
      <c r="E197" s="1"/>
      <c r="F197" s="1"/>
      <c r="G197" s="1"/>
      <c r="H197" s="1"/>
    </row>
    <row r="198" spans="1:8" x14ac:dyDescent="0.25">
      <c r="A198" s="3"/>
      <c r="B198" s="3"/>
      <c r="C198" s="3"/>
      <c r="D198" s="1"/>
      <c r="E198" s="1"/>
      <c r="F198" s="1"/>
      <c r="G198" s="1"/>
      <c r="H198" s="1"/>
    </row>
    <row r="199" spans="1:8" x14ac:dyDescent="0.25">
      <c r="A199" s="1"/>
      <c r="B199" s="1"/>
      <c r="C199" s="1"/>
      <c r="D199" s="1"/>
      <c r="E199" s="1"/>
      <c r="F199" s="1"/>
      <c r="G199" s="1"/>
      <c r="H199" s="1"/>
    </row>
    <row r="200" spans="1:8" x14ac:dyDescent="0.25">
      <c r="A200" s="1"/>
      <c r="B200" s="1"/>
      <c r="C200" s="1"/>
      <c r="D200" s="1"/>
      <c r="E200" s="1"/>
      <c r="F200" s="1"/>
      <c r="G200" s="1"/>
      <c r="H200" s="1"/>
    </row>
    <row r="201" spans="1:8" x14ac:dyDescent="0.25">
      <c r="A201" s="4"/>
      <c r="B201" s="4"/>
      <c r="C201" s="4"/>
      <c r="D201" s="1"/>
      <c r="E201" s="1"/>
      <c r="F201" s="1"/>
      <c r="G201" s="1"/>
      <c r="H201" s="1"/>
    </row>
    <row r="202" spans="1:8" x14ac:dyDescent="0.25">
      <c r="A202" s="3"/>
      <c r="B202" s="3"/>
      <c r="C202" s="3"/>
      <c r="D202" s="1"/>
      <c r="E202" s="1"/>
      <c r="F202" s="1"/>
      <c r="G202" s="1"/>
      <c r="H202" s="1"/>
    </row>
    <row r="203" spans="1:8" x14ac:dyDescent="0.25">
      <c r="A203" s="3"/>
      <c r="B203" s="3"/>
      <c r="C203" s="3"/>
      <c r="D203" s="1"/>
      <c r="E203" s="1"/>
      <c r="F203" s="1"/>
      <c r="G203" s="1"/>
      <c r="H203" s="1"/>
    </row>
    <row r="204" spans="1:8" x14ac:dyDescent="0.25">
      <c r="A204" s="1"/>
      <c r="B204" s="1"/>
      <c r="C204" s="1"/>
      <c r="D204" s="1"/>
      <c r="E204" s="1"/>
      <c r="F204" s="1"/>
      <c r="G204" s="1"/>
      <c r="H204" s="1"/>
    </row>
    <row r="205" spans="1:8" x14ac:dyDescent="0.25">
      <c r="A205" s="3"/>
      <c r="B205" s="3"/>
      <c r="C205" s="3"/>
      <c r="D205" s="1"/>
      <c r="E205" s="1"/>
      <c r="F205" s="1"/>
      <c r="G205" s="1"/>
      <c r="H205" s="1"/>
    </row>
    <row r="206" spans="1:8" x14ac:dyDescent="0.25">
      <c r="A206" s="1"/>
      <c r="B206" s="1"/>
      <c r="C206" s="1"/>
      <c r="D206" s="1"/>
      <c r="E206" s="1"/>
      <c r="F206" s="1"/>
      <c r="G206" s="1"/>
      <c r="H206" s="1"/>
    </row>
    <row r="207" spans="1:8" x14ac:dyDescent="0.25">
      <c r="A207" s="1"/>
      <c r="B207" s="1"/>
      <c r="C207" s="1"/>
      <c r="D207" s="1"/>
      <c r="E207" s="1"/>
      <c r="F207" s="1"/>
      <c r="G207" s="1"/>
      <c r="H207" s="1"/>
    </row>
    <row r="208" spans="1:8" x14ac:dyDescent="0.25">
      <c r="A208" s="4"/>
      <c r="B208" s="4"/>
      <c r="C208" s="4"/>
      <c r="D208" s="1"/>
      <c r="E208" s="1"/>
      <c r="F208" s="1"/>
      <c r="G208" s="1"/>
      <c r="H208" s="1"/>
    </row>
    <row r="209" spans="1:8" x14ac:dyDescent="0.25">
      <c r="A209" s="3"/>
      <c r="B209" s="3"/>
      <c r="C209" s="3"/>
      <c r="D209" s="1"/>
      <c r="E209" s="1"/>
      <c r="F209" s="1"/>
      <c r="G209" s="1"/>
      <c r="H209" s="1"/>
    </row>
    <row r="210" spans="1:8" x14ac:dyDescent="0.25">
      <c r="A210" s="3"/>
      <c r="B210" s="3"/>
      <c r="C210" s="3"/>
      <c r="D210" s="1"/>
      <c r="E210" s="1"/>
      <c r="F210" s="1"/>
      <c r="G210" s="1"/>
      <c r="H210" s="1"/>
    </row>
    <row r="211" spans="1:8" x14ac:dyDescent="0.25">
      <c r="A211" s="1"/>
      <c r="B211" s="1"/>
      <c r="C211" s="1"/>
      <c r="D211" s="1"/>
      <c r="E211" s="1"/>
      <c r="F211" s="1"/>
      <c r="G211" s="1"/>
      <c r="H211" s="1"/>
    </row>
    <row r="212" spans="1:8" x14ac:dyDescent="0.25">
      <c r="A212" s="3"/>
      <c r="B212" s="3"/>
      <c r="C212" s="3"/>
      <c r="D212" s="1"/>
      <c r="E212" s="1"/>
      <c r="F212" s="1"/>
      <c r="G212" s="1"/>
      <c r="H212" s="1"/>
    </row>
    <row r="213" spans="1:8" x14ac:dyDescent="0.25">
      <c r="A213" s="1"/>
      <c r="B213" s="1"/>
      <c r="C213" s="1"/>
      <c r="D213" s="1"/>
      <c r="E213" s="1"/>
      <c r="F213" s="1"/>
      <c r="G213" s="1"/>
      <c r="H213" s="1"/>
    </row>
    <row r="214" spans="1:8" x14ac:dyDescent="0.25">
      <c r="A214" s="1"/>
      <c r="B214" s="1"/>
      <c r="C214" s="1"/>
      <c r="D214" s="1"/>
      <c r="E214" s="1"/>
      <c r="F214" s="1"/>
      <c r="G214" s="1"/>
      <c r="H214" s="1"/>
    </row>
    <row r="215" spans="1:8" x14ac:dyDescent="0.25">
      <c r="A215" s="4"/>
      <c r="B215" s="4"/>
      <c r="C215" s="4"/>
      <c r="D215" s="1"/>
      <c r="E215" s="1"/>
      <c r="F215" s="1"/>
      <c r="G215" s="1"/>
      <c r="H215" s="1"/>
    </row>
    <row r="216" spans="1:8" x14ac:dyDescent="0.25">
      <c r="A216" s="3"/>
      <c r="B216" s="3"/>
      <c r="C216" s="3"/>
      <c r="D216" s="1"/>
      <c r="E216" s="1"/>
      <c r="F216" s="1"/>
      <c r="G216" s="1"/>
      <c r="H216" s="1"/>
    </row>
    <row r="217" spans="1:8" x14ac:dyDescent="0.25">
      <c r="A217" s="3"/>
      <c r="B217" s="3"/>
      <c r="C217" s="3"/>
      <c r="D217" s="1"/>
      <c r="E217" s="1"/>
      <c r="F217" s="1"/>
      <c r="G217" s="1"/>
      <c r="H217" s="1"/>
    </row>
    <row r="218" spans="1:8" x14ac:dyDescent="0.25">
      <c r="A218" s="1"/>
      <c r="B218" s="1"/>
      <c r="C218" s="1"/>
      <c r="D218" s="1"/>
      <c r="E218" s="1"/>
      <c r="F218" s="1"/>
      <c r="G218" s="1"/>
      <c r="H218" s="1"/>
    </row>
    <row r="219" spans="1:8" x14ac:dyDescent="0.25">
      <c r="A219" s="3"/>
      <c r="B219" s="3"/>
      <c r="C219" s="3"/>
      <c r="D219" s="1"/>
      <c r="E219" s="1"/>
      <c r="F219" s="1"/>
      <c r="G219" s="1"/>
      <c r="H219" s="1"/>
    </row>
    <row r="220" spans="1:8" x14ac:dyDescent="0.25">
      <c r="A220" s="1"/>
      <c r="B220" s="1"/>
      <c r="C220" s="1"/>
      <c r="D220" s="1"/>
      <c r="E220" s="1"/>
      <c r="F220" s="1"/>
      <c r="G220" s="1"/>
      <c r="H220" s="1"/>
    </row>
    <row r="221" spans="1:8" x14ac:dyDescent="0.25">
      <c r="A221" s="1"/>
      <c r="B221" s="1"/>
      <c r="C221" s="1"/>
      <c r="D221" s="1"/>
      <c r="E221" s="1"/>
      <c r="F221" s="1"/>
      <c r="G221" s="1"/>
      <c r="H221" s="1"/>
    </row>
    <row r="222" spans="1:8" x14ac:dyDescent="0.25">
      <c r="A222" s="4"/>
      <c r="B222" s="4"/>
      <c r="C222" s="4"/>
      <c r="D222" s="1"/>
      <c r="E222" s="1"/>
      <c r="F222" s="1"/>
      <c r="G222" s="1"/>
      <c r="H222" s="1"/>
    </row>
    <row r="223" spans="1:8" x14ac:dyDescent="0.25">
      <c r="A223" s="3"/>
      <c r="B223" s="3"/>
      <c r="C223" s="3"/>
      <c r="D223" s="1"/>
      <c r="E223" s="1"/>
      <c r="F223" s="1"/>
      <c r="G223" s="1"/>
      <c r="H223" s="1"/>
    </row>
    <row r="224" spans="1:8" x14ac:dyDescent="0.25">
      <c r="A224" s="3"/>
      <c r="B224" s="3"/>
      <c r="C224" s="3"/>
      <c r="D224" s="1"/>
      <c r="E224" s="1"/>
      <c r="F224" s="1"/>
      <c r="G224" s="1"/>
      <c r="H224" s="1"/>
    </row>
    <row r="225" spans="1:8" x14ac:dyDescent="0.25">
      <c r="A225" s="1"/>
      <c r="B225" s="1"/>
      <c r="C225" s="1"/>
      <c r="D225" s="1"/>
      <c r="E225" s="1"/>
      <c r="F225" s="1"/>
      <c r="G225" s="1"/>
      <c r="H225" s="1"/>
    </row>
    <row r="226" spans="1:8" x14ac:dyDescent="0.25">
      <c r="A226" s="3"/>
      <c r="B226" s="3"/>
      <c r="C226" s="3"/>
      <c r="D226" s="1"/>
      <c r="E226" s="1"/>
      <c r="F226" s="1"/>
      <c r="G226" s="1"/>
      <c r="H226" s="1"/>
    </row>
    <row r="227" spans="1:8" x14ac:dyDescent="0.25">
      <c r="A227" s="1"/>
      <c r="B227" s="1"/>
      <c r="C227" s="1"/>
      <c r="D227" s="1"/>
      <c r="E227" s="1"/>
      <c r="F227" s="1"/>
      <c r="G227" s="1"/>
      <c r="H227" s="1"/>
    </row>
    <row r="228" spans="1:8" x14ac:dyDescent="0.25">
      <c r="A228" s="1"/>
      <c r="B228" s="1"/>
      <c r="C228" s="1"/>
      <c r="D228" s="1"/>
      <c r="E228" s="1"/>
      <c r="F228" s="1"/>
      <c r="G228" s="1"/>
      <c r="H228" s="1"/>
    </row>
    <row r="229" spans="1:8" x14ac:dyDescent="0.25">
      <c r="A229" s="4"/>
      <c r="B229" s="4"/>
      <c r="C229" s="4"/>
      <c r="D229" s="1"/>
      <c r="E229" s="1"/>
      <c r="F229" s="1"/>
      <c r="G229" s="1"/>
      <c r="H229" s="1"/>
    </row>
    <row r="230" spans="1:8" x14ac:dyDescent="0.25">
      <c r="A230" s="3"/>
      <c r="B230" s="3"/>
      <c r="C230" s="3"/>
      <c r="D230" s="1"/>
      <c r="E230" s="1"/>
      <c r="F230" s="1"/>
      <c r="G230" s="1"/>
      <c r="H230" s="1"/>
    </row>
    <row r="231" spans="1:8" x14ac:dyDescent="0.25">
      <c r="A231" s="3"/>
      <c r="B231" s="3"/>
      <c r="C231" s="3"/>
      <c r="D231" s="1"/>
      <c r="E231" s="1"/>
      <c r="F231" s="1"/>
      <c r="G231" s="1"/>
      <c r="H231" s="1"/>
    </row>
    <row r="232" spans="1:8" x14ac:dyDescent="0.25">
      <c r="A232" s="1"/>
      <c r="B232" s="1"/>
      <c r="C232" s="1"/>
      <c r="D232" s="1"/>
      <c r="E232" s="1"/>
      <c r="F232" s="1"/>
      <c r="G232" s="1"/>
      <c r="H232" s="1"/>
    </row>
    <row r="233" spans="1:8" x14ac:dyDescent="0.25">
      <c r="A233" s="3"/>
      <c r="B233" s="3"/>
      <c r="C233" s="3"/>
      <c r="D233" s="1"/>
      <c r="E233" s="1"/>
      <c r="F233" s="1"/>
      <c r="G233" s="1"/>
      <c r="H233" s="1"/>
    </row>
    <row r="234" spans="1:8" x14ac:dyDescent="0.25">
      <c r="A234" s="1"/>
      <c r="B234" s="1"/>
      <c r="C234" s="1"/>
      <c r="D234" s="1"/>
      <c r="E234" s="1"/>
      <c r="F234" s="1"/>
      <c r="G234" s="1"/>
      <c r="H234" s="1"/>
    </row>
    <row r="235" spans="1:8" x14ac:dyDescent="0.25">
      <c r="A235" s="1"/>
      <c r="B235" s="1"/>
      <c r="C235" s="1"/>
      <c r="D235" s="1"/>
      <c r="E235" s="1"/>
      <c r="F235" s="1"/>
      <c r="G235" s="1"/>
      <c r="H235" s="1"/>
    </row>
    <row r="236" spans="1:8" x14ac:dyDescent="0.25">
      <c r="A236" s="4"/>
      <c r="B236" s="4"/>
      <c r="C236" s="4"/>
      <c r="D236" s="1"/>
      <c r="E236" s="1"/>
      <c r="F236" s="1"/>
      <c r="G236" s="1"/>
      <c r="H236" s="1"/>
    </row>
    <row r="237" spans="1:8" x14ac:dyDescent="0.25">
      <c r="A237" s="3"/>
      <c r="B237" s="3"/>
      <c r="C237" s="3"/>
      <c r="D237" s="1"/>
      <c r="E237" s="1"/>
      <c r="F237" s="1"/>
      <c r="G237" s="1"/>
      <c r="H237" s="1"/>
    </row>
    <row r="238" spans="1:8" x14ac:dyDescent="0.25">
      <c r="A238" s="3"/>
      <c r="B238" s="3"/>
      <c r="C238" s="3"/>
      <c r="D238" s="1"/>
      <c r="E238" s="1"/>
      <c r="F238" s="1"/>
      <c r="G238" s="1"/>
      <c r="H238" s="1"/>
    </row>
    <row r="239" spans="1:8" x14ac:dyDescent="0.25">
      <c r="A239" s="1"/>
      <c r="B239" s="1"/>
      <c r="C239" s="1"/>
      <c r="D239" s="1"/>
      <c r="E239" s="1"/>
      <c r="F239" s="1"/>
      <c r="G239" s="1"/>
      <c r="H239" s="1"/>
    </row>
    <row r="240" spans="1:8" x14ac:dyDescent="0.25">
      <c r="A240" s="3"/>
      <c r="B240" s="3"/>
      <c r="C240" s="3"/>
      <c r="D240" s="1"/>
      <c r="E240" s="1"/>
      <c r="F240" s="1"/>
      <c r="G240" s="1"/>
      <c r="H240" s="1"/>
    </row>
    <row r="241" spans="1:8" x14ac:dyDescent="0.25">
      <c r="A241" s="1"/>
      <c r="B241" s="1"/>
      <c r="C241" s="1"/>
      <c r="D241" s="1"/>
      <c r="E241" s="1"/>
      <c r="F241" s="1"/>
      <c r="G241" s="1"/>
      <c r="H241" s="1"/>
    </row>
    <row r="242" spans="1:8" x14ac:dyDescent="0.25">
      <c r="A242" s="1"/>
      <c r="B242" s="1"/>
      <c r="C242" s="1"/>
      <c r="D242" s="1"/>
      <c r="E242" s="1"/>
      <c r="F242" s="1"/>
      <c r="G242" s="1"/>
      <c r="H242" s="1"/>
    </row>
    <row r="243" spans="1:8" x14ac:dyDescent="0.25">
      <c r="A243" s="4"/>
      <c r="B243" s="4"/>
      <c r="C243" s="4"/>
      <c r="D243" s="1"/>
      <c r="E243" s="1"/>
      <c r="F243" s="1"/>
      <c r="G243" s="1"/>
      <c r="H243" s="1"/>
    </row>
    <row r="244" spans="1:8" x14ac:dyDescent="0.25">
      <c r="A244" s="3"/>
      <c r="B244" s="3"/>
      <c r="C244" s="3"/>
      <c r="D244" s="1"/>
      <c r="E244" s="1"/>
      <c r="F244" s="1"/>
      <c r="G244" s="1"/>
      <c r="H244" s="1"/>
    </row>
    <row r="245" spans="1:8" x14ac:dyDescent="0.25">
      <c r="A245" s="3"/>
      <c r="B245" s="3"/>
      <c r="C245" s="3"/>
      <c r="D245" s="1"/>
      <c r="E245" s="1"/>
      <c r="F245" s="1"/>
      <c r="G245" s="1"/>
      <c r="H245" s="1"/>
    </row>
    <row r="246" spans="1:8" x14ac:dyDescent="0.25">
      <c r="A246" s="1"/>
      <c r="B246" s="1"/>
      <c r="C246" s="1"/>
      <c r="D246" s="1"/>
      <c r="E246" s="1"/>
      <c r="F246" s="1"/>
      <c r="G246" s="1"/>
      <c r="H246" s="1"/>
    </row>
    <row r="247" spans="1:8" x14ac:dyDescent="0.25">
      <c r="A247" s="3"/>
      <c r="B247" s="3"/>
      <c r="C247" s="3"/>
      <c r="D247" s="1"/>
      <c r="E247" s="1"/>
      <c r="F247" s="1"/>
      <c r="G247" s="1"/>
      <c r="H247" s="1"/>
    </row>
    <row r="248" spans="1:8" x14ac:dyDescent="0.25">
      <c r="A248" s="1"/>
      <c r="B248" s="1"/>
      <c r="C248" s="1"/>
      <c r="D248" s="1"/>
      <c r="E248" s="1"/>
      <c r="F248" s="1"/>
      <c r="G248" s="1"/>
      <c r="H248" s="1"/>
    </row>
    <row r="249" spans="1:8" x14ac:dyDescent="0.25">
      <c r="A249" s="1"/>
      <c r="B249" s="1"/>
      <c r="C249" s="1"/>
      <c r="D249" s="1"/>
      <c r="E249" s="1"/>
      <c r="F249" s="1"/>
      <c r="G249" s="1"/>
      <c r="H249" s="1"/>
    </row>
    <row r="250" spans="1:8" x14ac:dyDescent="0.25">
      <c r="A250" s="4"/>
      <c r="B250" s="4"/>
      <c r="C250" s="4"/>
      <c r="D250" s="1"/>
      <c r="E250" s="1"/>
      <c r="F250" s="1"/>
      <c r="G250" s="1"/>
      <c r="H250" s="1"/>
    </row>
    <row r="251" spans="1:8" x14ac:dyDescent="0.25">
      <c r="A251" s="3"/>
      <c r="B251" s="3"/>
      <c r="C251" s="3"/>
      <c r="D251" s="1"/>
      <c r="E251" s="1"/>
      <c r="F251" s="1"/>
      <c r="G251" s="1"/>
      <c r="H251" s="1"/>
    </row>
    <row r="252" spans="1:8" x14ac:dyDescent="0.25">
      <c r="A252" s="3"/>
      <c r="B252" s="3"/>
      <c r="C252" s="3"/>
      <c r="D252" s="1"/>
      <c r="E252" s="1"/>
      <c r="F252" s="1"/>
      <c r="G252" s="1"/>
      <c r="H252" s="1"/>
    </row>
    <row r="253" spans="1:8" x14ac:dyDescent="0.25">
      <c r="A253" s="1"/>
      <c r="B253" s="1"/>
      <c r="C253" s="1"/>
      <c r="D253" s="1"/>
      <c r="E253" s="1"/>
      <c r="F253" s="1"/>
      <c r="G253" s="1"/>
      <c r="H253" s="1"/>
    </row>
    <row r="254" spans="1:8" x14ac:dyDescent="0.25">
      <c r="A254" s="3"/>
      <c r="B254" s="3"/>
      <c r="C254" s="3"/>
      <c r="D254" s="1"/>
      <c r="E254" s="1"/>
      <c r="F254" s="1"/>
      <c r="G254" s="1"/>
      <c r="H254" s="1"/>
    </row>
    <row r="255" spans="1:8" x14ac:dyDescent="0.25">
      <c r="A255" s="1"/>
      <c r="B255" s="1"/>
      <c r="C255" s="1"/>
      <c r="D255" s="1"/>
      <c r="E255" s="1"/>
      <c r="F255" s="1"/>
      <c r="G255" s="1"/>
      <c r="H255" s="1"/>
    </row>
    <row r="256" spans="1:8" x14ac:dyDescent="0.25">
      <c r="A256" s="1"/>
      <c r="B256" s="1"/>
      <c r="C256" s="1"/>
      <c r="D256" s="1"/>
      <c r="E256" s="1"/>
      <c r="F256" s="1"/>
      <c r="G256" s="1"/>
      <c r="H256" s="1"/>
    </row>
    <row r="257" spans="1:8" x14ac:dyDescent="0.25">
      <c r="A257" s="4"/>
      <c r="B257" s="4"/>
      <c r="C257" s="4"/>
      <c r="D257" s="1"/>
      <c r="E257" s="1"/>
      <c r="F257" s="1"/>
      <c r="G257" s="1"/>
      <c r="H257" s="1"/>
    </row>
    <row r="258" spans="1:8" x14ac:dyDescent="0.25">
      <c r="A258" s="3"/>
      <c r="B258" s="3"/>
      <c r="C258" s="3"/>
      <c r="D258" s="1"/>
      <c r="E258" s="1"/>
      <c r="F258" s="1"/>
      <c r="G258" s="1"/>
      <c r="H258" s="1"/>
    </row>
    <row r="259" spans="1:8" x14ac:dyDescent="0.25">
      <c r="A259" s="3"/>
      <c r="B259" s="3"/>
      <c r="C259" s="3"/>
      <c r="D259" s="1"/>
      <c r="E259" s="1"/>
      <c r="F259" s="1"/>
      <c r="G259" s="1"/>
      <c r="H259" s="1"/>
    </row>
    <row r="260" spans="1:8" x14ac:dyDescent="0.25">
      <c r="A260" s="1"/>
      <c r="B260" s="1"/>
      <c r="C260" s="1"/>
      <c r="D260" s="1"/>
      <c r="E260" s="1"/>
      <c r="F260" s="1"/>
      <c r="G260" s="1"/>
      <c r="H260" s="1"/>
    </row>
    <row r="261" spans="1:8" x14ac:dyDescent="0.25">
      <c r="A261" s="3"/>
      <c r="B261" s="3"/>
      <c r="C261" s="3"/>
      <c r="D261" s="1"/>
      <c r="E261" s="1"/>
      <c r="F261" s="1"/>
      <c r="G261" s="1"/>
      <c r="H261" s="1"/>
    </row>
    <row r="262" spans="1:8" x14ac:dyDescent="0.25">
      <c r="A262" s="1"/>
      <c r="B262" s="1"/>
      <c r="C262" s="1"/>
      <c r="D262" s="1"/>
      <c r="E262" s="1"/>
      <c r="F262" s="1"/>
      <c r="G262" s="1"/>
      <c r="H262" s="1"/>
    </row>
    <row r="263" spans="1:8" x14ac:dyDescent="0.25">
      <c r="A263" s="1"/>
      <c r="B263" s="1"/>
      <c r="C263" s="1"/>
      <c r="D263" s="1"/>
      <c r="E263" s="1"/>
      <c r="F263" s="1"/>
      <c r="G263" s="1"/>
      <c r="H263" s="1"/>
    </row>
    <row r="264" spans="1:8" x14ac:dyDescent="0.25">
      <c r="A264" s="4"/>
      <c r="B264" s="4"/>
      <c r="C264" s="4"/>
      <c r="D264" s="1"/>
      <c r="E264" s="1"/>
      <c r="F264" s="1"/>
      <c r="G264" s="1"/>
      <c r="H264" s="1"/>
    </row>
    <row r="265" spans="1:8" x14ac:dyDescent="0.25">
      <c r="A265" s="3"/>
      <c r="B265" s="3"/>
      <c r="C265" s="3"/>
      <c r="D265" s="1"/>
      <c r="E265" s="1"/>
      <c r="F265" s="1"/>
      <c r="G265" s="1"/>
      <c r="H265" s="1"/>
    </row>
    <row r="266" spans="1:8" x14ac:dyDescent="0.25">
      <c r="A266" s="3"/>
      <c r="B266" s="3"/>
      <c r="C266" s="3"/>
      <c r="D266" s="1"/>
      <c r="E266" s="1"/>
      <c r="F266" s="1"/>
      <c r="G266" s="1"/>
      <c r="H266" s="1"/>
    </row>
    <row r="267" spans="1:8" x14ac:dyDescent="0.25">
      <c r="A267" s="1"/>
      <c r="B267" s="1"/>
      <c r="C267" s="1"/>
      <c r="D267" s="1"/>
      <c r="E267" s="1"/>
      <c r="F267" s="1"/>
      <c r="G267" s="1"/>
      <c r="H267" s="1"/>
    </row>
    <row r="268" spans="1:8" x14ac:dyDescent="0.25">
      <c r="A268" s="3"/>
      <c r="B268" s="3"/>
      <c r="C268" s="3"/>
      <c r="D268" s="1"/>
      <c r="E268" s="1"/>
      <c r="F268" s="1"/>
      <c r="G268" s="1"/>
      <c r="H268" s="1"/>
    </row>
    <row r="269" spans="1:8" x14ac:dyDescent="0.25">
      <c r="A269" s="1"/>
      <c r="B269" s="1"/>
      <c r="C269" s="1"/>
      <c r="D269" s="1"/>
      <c r="E269" s="1"/>
      <c r="F269" s="1"/>
      <c r="G269" s="1"/>
      <c r="H269" s="1"/>
    </row>
    <row r="270" spans="1:8" x14ac:dyDescent="0.25">
      <c r="A270" s="1"/>
      <c r="B270" s="1"/>
      <c r="C270" s="1"/>
      <c r="D270" s="1"/>
      <c r="E270" s="1"/>
      <c r="F270" s="1"/>
      <c r="G270" s="1"/>
      <c r="H270" s="1"/>
    </row>
    <row r="271" spans="1:8" x14ac:dyDescent="0.25">
      <c r="A271" s="4"/>
      <c r="B271" s="4"/>
      <c r="C271" s="4"/>
      <c r="D271" s="1"/>
      <c r="E271" s="1"/>
      <c r="F271" s="1"/>
      <c r="G271" s="1"/>
      <c r="H271" s="1"/>
    </row>
    <row r="272" spans="1:8" x14ac:dyDescent="0.25">
      <c r="A272" s="3"/>
      <c r="B272" s="3"/>
      <c r="C272" s="3"/>
      <c r="D272" s="1"/>
      <c r="E272" s="1"/>
      <c r="F272" s="1"/>
      <c r="G272" s="1"/>
      <c r="H272" s="1"/>
    </row>
    <row r="273" spans="1:8" x14ac:dyDescent="0.25">
      <c r="A273" s="3"/>
      <c r="B273" s="3"/>
      <c r="C273" s="3"/>
      <c r="D273" s="1"/>
      <c r="E273" s="1"/>
      <c r="F273" s="1"/>
      <c r="G273" s="1"/>
      <c r="H273" s="1"/>
    </row>
    <row r="274" spans="1:8" x14ac:dyDescent="0.25">
      <c r="A274" s="1"/>
      <c r="B274" s="1"/>
      <c r="C274" s="1"/>
      <c r="D274" s="1"/>
      <c r="E274" s="1"/>
      <c r="F274" s="1"/>
      <c r="G274" s="1"/>
      <c r="H274" s="1"/>
    </row>
    <row r="275" spans="1:8" x14ac:dyDescent="0.25">
      <c r="A275" s="3"/>
      <c r="B275" s="3"/>
      <c r="C275" s="3"/>
      <c r="D275" s="1"/>
      <c r="E275" s="1"/>
      <c r="F275" s="1"/>
      <c r="G275" s="1"/>
      <c r="H275" s="1"/>
    </row>
    <row r="276" spans="1:8" x14ac:dyDescent="0.25">
      <c r="A276" s="1"/>
      <c r="B276" s="1"/>
      <c r="C276" s="1"/>
      <c r="D276" s="1"/>
      <c r="E276" s="1"/>
      <c r="F276" s="1"/>
      <c r="G276" s="1"/>
      <c r="H276" s="1"/>
    </row>
    <row r="277" spans="1:8" x14ac:dyDescent="0.25">
      <c r="A277" s="1"/>
      <c r="B277" s="1"/>
      <c r="C277" s="1"/>
      <c r="D277" s="1"/>
      <c r="E277" s="1"/>
      <c r="F277" s="1"/>
      <c r="G277" s="1"/>
      <c r="H277" s="1"/>
    </row>
    <row r="278" spans="1:8" x14ac:dyDescent="0.25">
      <c r="A278" s="4"/>
      <c r="B278" s="4"/>
      <c r="C278" s="4"/>
      <c r="D278" s="1"/>
      <c r="E278" s="1"/>
      <c r="F278" s="1"/>
      <c r="G278" s="1"/>
      <c r="H278" s="1"/>
    </row>
    <row r="279" spans="1:8" x14ac:dyDescent="0.25">
      <c r="A279" s="3"/>
      <c r="B279" s="3"/>
      <c r="C279" s="3"/>
      <c r="D279" s="1"/>
      <c r="E279" s="1"/>
      <c r="F279" s="1"/>
      <c r="G279" s="1"/>
      <c r="H279" s="1"/>
    </row>
    <row r="280" spans="1:8" x14ac:dyDescent="0.25">
      <c r="A280" s="3"/>
      <c r="B280" s="3"/>
      <c r="C280" s="3"/>
      <c r="D280" s="1"/>
      <c r="E280" s="1"/>
      <c r="F280" s="1"/>
      <c r="G280" s="1"/>
      <c r="H280" s="1"/>
    </row>
    <row r="281" spans="1:8" x14ac:dyDescent="0.25">
      <c r="A281" s="1"/>
      <c r="B281" s="1"/>
      <c r="C281" s="1"/>
      <c r="D281" s="1"/>
      <c r="E281" s="1"/>
      <c r="F281" s="1"/>
      <c r="G281" s="1"/>
      <c r="H281" s="1"/>
    </row>
    <row r="282" spans="1:8" x14ac:dyDescent="0.25">
      <c r="A282" s="3"/>
      <c r="B282" s="3"/>
      <c r="C282" s="3"/>
      <c r="D282" s="1"/>
      <c r="E282" s="1"/>
      <c r="F282" s="1"/>
      <c r="G282" s="1"/>
      <c r="H282" s="1"/>
    </row>
    <row r="283" spans="1:8" x14ac:dyDescent="0.25">
      <c r="A283" s="1"/>
      <c r="B283" s="1"/>
      <c r="C283" s="1"/>
      <c r="D283" s="1"/>
      <c r="E283" s="1"/>
      <c r="F283" s="1"/>
      <c r="G283" s="1"/>
      <c r="H283" s="1"/>
    </row>
    <row r="284" spans="1:8" x14ac:dyDescent="0.25">
      <c r="A284" s="1"/>
      <c r="B284" s="1"/>
      <c r="C284" s="1"/>
      <c r="D284" s="1"/>
      <c r="E284" s="1"/>
      <c r="F284" s="1"/>
      <c r="G284" s="1"/>
      <c r="H284" s="1"/>
    </row>
    <row r="285" spans="1:8" x14ac:dyDescent="0.25">
      <c r="A285" s="3"/>
      <c r="B285" s="3"/>
      <c r="C285" s="3"/>
      <c r="D285" s="1"/>
      <c r="E285" s="1"/>
      <c r="F285" s="1"/>
      <c r="G285" s="1"/>
      <c r="H285" s="1"/>
    </row>
    <row r="286" spans="1:8" x14ac:dyDescent="0.25">
      <c r="A286" s="1"/>
      <c r="B286" s="1"/>
      <c r="C286" s="1"/>
      <c r="D286" s="1"/>
      <c r="E286" s="1"/>
      <c r="F286" s="1"/>
      <c r="G286" s="1"/>
      <c r="H286" s="1"/>
    </row>
    <row r="287" spans="1:8" x14ac:dyDescent="0.25">
      <c r="A287" s="1"/>
      <c r="B287" s="1"/>
      <c r="C287" s="1"/>
      <c r="D287" s="1"/>
      <c r="E287" s="1"/>
      <c r="F287" s="1"/>
      <c r="G287" s="1"/>
      <c r="H287" s="1"/>
    </row>
    <row r="288" spans="1:8" x14ac:dyDescent="0.25">
      <c r="A288" s="4"/>
      <c r="B288" s="4"/>
      <c r="C288" s="4"/>
      <c r="D288" s="1"/>
      <c r="E288" s="1"/>
      <c r="F288" s="1"/>
      <c r="G288" s="1"/>
      <c r="H288" s="1"/>
    </row>
    <row r="289" spans="1:8" x14ac:dyDescent="0.25">
      <c r="A289" s="3"/>
      <c r="B289" s="3"/>
      <c r="C289" s="3"/>
      <c r="D289" s="1"/>
      <c r="E289" s="1"/>
      <c r="F289" s="1"/>
      <c r="G289" s="1"/>
      <c r="H289" s="1"/>
    </row>
    <row r="290" spans="1:8" x14ac:dyDescent="0.25">
      <c r="A290" s="3"/>
      <c r="B290" s="3"/>
      <c r="C290" s="3"/>
      <c r="D290" s="1"/>
      <c r="E290" s="1"/>
      <c r="F290" s="1"/>
      <c r="G290" s="1"/>
      <c r="H290" s="1"/>
    </row>
    <row r="291" spans="1:8" x14ac:dyDescent="0.25">
      <c r="A291" s="1"/>
      <c r="B291" s="1"/>
      <c r="C291" s="1"/>
      <c r="D291" s="1"/>
      <c r="E291" s="1"/>
      <c r="F291" s="1"/>
      <c r="G291" s="1"/>
      <c r="H291" s="1"/>
    </row>
    <row r="292" spans="1:8" x14ac:dyDescent="0.25">
      <c r="A292" s="3"/>
      <c r="B292" s="3"/>
      <c r="C292" s="3"/>
      <c r="D292" s="1"/>
      <c r="E292" s="1"/>
      <c r="F292" s="1"/>
      <c r="G292" s="1"/>
      <c r="H292" s="1"/>
    </row>
    <row r="293" spans="1:8" x14ac:dyDescent="0.25">
      <c r="A293" s="1"/>
      <c r="B293" s="1"/>
      <c r="C293" s="1"/>
      <c r="D293" s="1"/>
      <c r="E293" s="1"/>
      <c r="F293" s="1"/>
      <c r="G293" s="1"/>
      <c r="H293" s="1"/>
    </row>
    <row r="294" spans="1:8" x14ac:dyDescent="0.25">
      <c r="A294" s="1"/>
      <c r="B294" s="1"/>
      <c r="C294" s="1"/>
      <c r="D294" s="1"/>
      <c r="E294" s="1"/>
      <c r="F294" s="1"/>
      <c r="G294" s="1"/>
      <c r="H294" s="1"/>
    </row>
    <row r="295" spans="1:8" x14ac:dyDescent="0.25">
      <c r="A295" s="4"/>
      <c r="B295" s="4"/>
      <c r="C295" s="4"/>
      <c r="D295" s="1"/>
      <c r="E295" s="1"/>
      <c r="F295" s="1"/>
      <c r="G295" s="1"/>
      <c r="H295" s="1"/>
    </row>
    <row r="296" spans="1:8" x14ac:dyDescent="0.25">
      <c r="A296" s="3"/>
      <c r="B296" s="3"/>
      <c r="C296" s="3"/>
      <c r="D296" s="1"/>
      <c r="E296" s="1"/>
      <c r="F296" s="1"/>
      <c r="G296" s="1"/>
      <c r="H296" s="1"/>
    </row>
    <row r="297" spans="1:8" x14ac:dyDescent="0.25">
      <c r="A297" s="3"/>
      <c r="B297" s="3"/>
      <c r="C297" s="3"/>
      <c r="D297" s="1"/>
      <c r="E297" s="1"/>
      <c r="F297" s="1"/>
      <c r="G297" s="1"/>
      <c r="H297" s="1"/>
    </row>
    <row r="298" spans="1:8" x14ac:dyDescent="0.25">
      <c r="A298" s="1"/>
      <c r="B298" s="1"/>
      <c r="C298" s="1"/>
      <c r="D298" s="1"/>
      <c r="E298" s="1"/>
      <c r="F298" s="1"/>
      <c r="G298" s="1"/>
      <c r="H298" s="1"/>
    </row>
    <row r="299" spans="1:8" x14ac:dyDescent="0.25">
      <c r="A299" s="3"/>
      <c r="B299" s="3"/>
      <c r="C299" s="3"/>
      <c r="D299" s="1"/>
      <c r="E299" s="1"/>
      <c r="F299" s="1"/>
      <c r="G299" s="1"/>
      <c r="H299" s="1"/>
    </row>
    <row r="300" spans="1:8" x14ac:dyDescent="0.25">
      <c r="A300" s="1"/>
      <c r="B300" s="1"/>
      <c r="C300" s="1"/>
      <c r="D300" s="1"/>
      <c r="E300" s="1"/>
      <c r="F300" s="1"/>
      <c r="G300" s="1"/>
      <c r="H300" s="1"/>
    </row>
    <row r="301" spans="1:8" x14ac:dyDescent="0.25">
      <c r="A301" s="1"/>
      <c r="B301" s="1"/>
      <c r="C301" s="1"/>
      <c r="D301" s="1"/>
      <c r="E301" s="1"/>
      <c r="F301" s="1"/>
      <c r="G301" s="1"/>
      <c r="H301" s="1"/>
    </row>
    <row r="302" spans="1:8" x14ac:dyDescent="0.25">
      <c r="A302" s="4"/>
      <c r="B302" s="4"/>
      <c r="C302" s="4"/>
      <c r="D302" s="1"/>
      <c r="E302" s="1"/>
      <c r="F302" s="1"/>
      <c r="G302" s="1"/>
      <c r="H302" s="1"/>
    </row>
    <row r="303" spans="1:8" x14ac:dyDescent="0.25">
      <c r="A303" s="3"/>
      <c r="B303" s="3"/>
      <c r="C303" s="3"/>
      <c r="D303" s="1"/>
      <c r="E303" s="1"/>
      <c r="F303" s="1"/>
      <c r="G303" s="1"/>
      <c r="H303" s="1"/>
    </row>
    <row r="304" spans="1:8" x14ac:dyDescent="0.25">
      <c r="A304" s="3"/>
      <c r="B304" s="3"/>
      <c r="C304" s="3"/>
      <c r="D304" s="1"/>
      <c r="E304" s="1"/>
      <c r="F304" s="1"/>
      <c r="G304" s="1"/>
      <c r="H304" s="1"/>
    </row>
    <row r="305" spans="1:8" x14ac:dyDescent="0.25">
      <c r="A305" s="1"/>
      <c r="B305" s="1"/>
      <c r="C305" s="1"/>
      <c r="D305" s="1"/>
      <c r="E305" s="1"/>
      <c r="F305" s="1"/>
      <c r="G305" s="1"/>
      <c r="H305" s="1"/>
    </row>
    <row r="306" spans="1:8" x14ac:dyDescent="0.25">
      <c r="A306" s="3"/>
      <c r="B306" s="3"/>
      <c r="C306" s="3"/>
      <c r="D306" s="1"/>
      <c r="E306" s="1"/>
      <c r="F306" s="1"/>
      <c r="G306" s="1"/>
      <c r="H306" s="1"/>
    </row>
    <row r="307" spans="1:8" x14ac:dyDescent="0.25">
      <c r="A307" s="1"/>
      <c r="B307" s="1"/>
      <c r="C307" s="1"/>
      <c r="D307" s="1"/>
      <c r="E307" s="1"/>
      <c r="F307" s="1"/>
      <c r="G307" s="1"/>
      <c r="H307" s="1"/>
    </row>
    <row r="308" spans="1:8" x14ac:dyDescent="0.25">
      <c r="A308" s="1"/>
      <c r="B308" s="1"/>
      <c r="C308" s="1"/>
      <c r="D308" s="1"/>
      <c r="E308" s="1"/>
      <c r="F308" s="1"/>
      <c r="G308" s="1"/>
      <c r="H308" s="1"/>
    </row>
    <row r="309" spans="1:8" x14ac:dyDescent="0.25">
      <c r="A309" s="4"/>
      <c r="B309" s="4"/>
      <c r="C309" s="4"/>
      <c r="D309" s="1"/>
      <c r="E309" s="1"/>
      <c r="F309" s="1"/>
      <c r="G309" s="1"/>
      <c r="H309" s="1"/>
    </row>
    <row r="310" spans="1:8" x14ac:dyDescent="0.25">
      <c r="A310" s="3"/>
      <c r="B310" s="3"/>
      <c r="C310" s="3"/>
      <c r="D310" s="1"/>
      <c r="E310" s="1"/>
      <c r="F310" s="1"/>
      <c r="G310" s="1"/>
      <c r="H310" s="1"/>
    </row>
    <row r="311" spans="1:8" x14ac:dyDescent="0.25">
      <c r="A311" s="3"/>
      <c r="B311" s="3"/>
      <c r="C311" s="3"/>
      <c r="D311" s="1"/>
      <c r="E311" s="1"/>
      <c r="F311" s="1"/>
      <c r="G311" s="1"/>
      <c r="H311" s="1"/>
    </row>
    <row r="312" spans="1:8" x14ac:dyDescent="0.25">
      <c r="A312" s="1"/>
      <c r="B312" s="1"/>
      <c r="C312" s="1"/>
      <c r="D312" s="1"/>
      <c r="E312" s="1"/>
      <c r="F312" s="1"/>
      <c r="G312" s="1"/>
      <c r="H312" s="1"/>
    </row>
    <row r="313" spans="1:8" x14ac:dyDescent="0.25">
      <c r="A313" s="3"/>
      <c r="B313" s="3"/>
      <c r="C313" s="3"/>
      <c r="D313" s="1"/>
      <c r="E313" s="1"/>
      <c r="F313" s="1"/>
      <c r="G313" s="1"/>
      <c r="H313" s="1"/>
    </row>
    <row r="314" spans="1:8" x14ac:dyDescent="0.25">
      <c r="A314" s="1"/>
      <c r="B314" s="1"/>
      <c r="C314" s="1"/>
      <c r="D314" s="1"/>
      <c r="E314" s="1"/>
      <c r="F314" s="1"/>
      <c r="G314" s="1"/>
      <c r="H314" s="1"/>
    </row>
    <row r="315" spans="1:8" x14ac:dyDescent="0.25">
      <c r="A315" s="1"/>
      <c r="B315" s="1"/>
      <c r="C315" s="1"/>
      <c r="D315" s="1"/>
      <c r="E315" s="1"/>
      <c r="F315" s="1"/>
      <c r="G315" s="1"/>
      <c r="H315" s="1"/>
    </row>
    <row r="316" spans="1:8" x14ac:dyDescent="0.25">
      <c r="A316" s="4"/>
      <c r="B316" s="4"/>
      <c r="C316" s="4"/>
      <c r="D316" s="1"/>
      <c r="E316" s="1"/>
      <c r="F316" s="1"/>
      <c r="G316" s="1"/>
      <c r="H316" s="1"/>
    </row>
    <row r="317" spans="1:8" x14ac:dyDescent="0.25">
      <c r="A317" s="3"/>
      <c r="B317" s="3"/>
      <c r="C317" s="3"/>
      <c r="D317" s="1"/>
      <c r="E317" s="1"/>
      <c r="F317" s="1"/>
      <c r="G317" s="1"/>
      <c r="H317" s="1"/>
    </row>
    <row r="318" spans="1:8" x14ac:dyDescent="0.25">
      <c r="A318" s="3"/>
      <c r="B318" s="3"/>
      <c r="C318" s="3"/>
      <c r="D318" s="1"/>
      <c r="E318" s="1"/>
      <c r="F318" s="1"/>
      <c r="G318" s="1"/>
      <c r="H318" s="1"/>
    </row>
    <row r="319" spans="1:8" x14ac:dyDescent="0.25">
      <c r="A319" s="1"/>
      <c r="B319" s="1"/>
      <c r="C319" s="1"/>
      <c r="D319" s="1"/>
      <c r="E319" s="1"/>
      <c r="F319" s="1"/>
      <c r="G319" s="1"/>
      <c r="H319" s="1"/>
    </row>
    <row r="320" spans="1:8" x14ac:dyDescent="0.25">
      <c r="A320" s="3"/>
      <c r="B320" s="3"/>
      <c r="C320" s="3"/>
      <c r="D320" s="1"/>
      <c r="E320" s="1"/>
      <c r="F320" s="1"/>
      <c r="G320" s="1"/>
      <c r="H320" s="1"/>
    </row>
    <row r="321" spans="1:8" x14ac:dyDescent="0.25">
      <c r="A321" s="1"/>
      <c r="B321" s="1"/>
      <c r="C321" s="1"/>
      <c r="D321" s="1"/>
      <c r="E321" s="1"/>
      <c r="F321" s="1"/>
      <c r="G321" s="1"/>
      <c r="H321" s="1"/>
    </row>
    <row r="322" spans="1:8" x14ac:dyDescent="0.25">
      <c r="A322" s="1"/>
      <c r="B322" s="1"/>
      <c r="C322" s="1"/>
      <c r="D322" s="1"/>
      <c r="E322" s="1"/>
      <c r="F322" s="1"/>
      <c r="G322" s="1"/>
      <c r="H322" s="1"/>
    </row>
    <row r="323" spans="1:8" x14ac:dyDescent="0.25">
      <c r="A323" s="4"/>
      <c r="B323" s="4"/>
      <c r="C323" s="4"/>
      <c r="D323" s="1"/>
      <c r="E323" s="1"/>
      <c r="F323" s="1"/>
      <c r="G323" s="1"/>
      <c r="H323" s="1"/>
    </row>
    <row r="324" spans="1:8" x14ac:dyDescent="0.25">
      <c r="A324" s="3"/>
      <c r="B324" s="3"/>
      <c r="C324" s="3"/>
      <c r="D324" s="1"/>
      <c r="E324" s="1"/>
      <c r="F324" s="1"/>
      <c r="G324" s="1"/>
      <c r="H324" s="1"/>
    </row>
    <row r="325" spans="1:8" x14ac:dyDescent="0.25">
      <c r="A325" s="3"/>
      <c r="B325" s="3"/>
      <c r="C325" s="3"/>
      <c r="D325" s="1"/>
      <c r="E325" s="1"/>
      <c r="F325" s="1"/>
      <c r="G325" s="1"/>
      <c r="H325" s="1"/>
    </row>
    <row r="326" spans="1:8" x14ac:dyDescent="0.25">
      <c r="A326" s="1"/>
      <c r="B326" s="1"/>
      <c r="C326" s="1"/>
      <c r="D326" s="1"/>
      <c r="E326" s="1"/>
      <c r="F326" s="1"/>
      <c r="G326" s="1"/>
      <c r="H326" s="1"/>
    </row>
    <row r="327" spans="1:8" x14ac:dyDescent="0.25">
      <c r="A327" s="3"/>
      <c r="B327" s="3"/>
      <c r="C327" s="3"/>
      <c r="D327" s="1"/>
      <c r="E327" s="1"/>
      <c r="F327" s="1"/>
      <c r="G327" s="1"/>
      <c r="H327" s="1"/>
    </row>
    <row r="328" spans="1:8" x14ac:dyDescent="0.25">
      <c r="A328" s="1"/>
      <c r="B328" s="1"/>
      <c r="C328" s="1"/>
      <c r="D328" s="1"/>
      <c r="E328" s="1"/>
      <c r="F328" s="1"/>
      <c r="G328" s="1"/>
      <c r="H328" s="1"/>
    </row>
    <row r="329" spans="1:8" x14ac:dyDescent="0.25">
      <c r="A329" s="1"/>
      <c r="B329" s="1"/>
      <c r="C329" s="1"/>
      <c r="D329" s="1"/>
      <c r="E329" s="1"/>
      <c r="F329" s="1"/>
      <c r="G329" s="1"/>
      <c r="H329" s="1"/>
    </row>
    <row r="330" spans="1:8" x14ac:dyDescent="0.25">
      <c r="A330" s="4"/>
      <c r="B330" s="4"/>
      <c r="C330" s="4"/>
      <c r="D330" s="1"/>
      <c r="E330" s="1"/>
      <c r="F330" s="1"/>
      <c r="G330" s="1"/>
      <c r="H330" s="1"/>
    </row>
    <row r="331" spans="1:8" x14ac:dyDescent="0.25">
      <c r="A331" s="3"/>
      <c r="B331" s="3"/>
      <c r="C331" s="3"/>
      <c r="D331" s="1"/>
      <c r="E331" s="1"/>
      <c r="F331" s="1"/>
      <c r="G331" s="1"/>
      <c r="H331" s="1"/>
    </row>
    <row r="332" spans="1:8" x14ac:dyDescent="0.25">
      <c r="A332" s="3"/>
      <c r="B332" s="3"/>
      <c r="C332" s="3"/>
      <c r="D332" s="1"/>
      <c r="E332" s="1"/>
      <c r="F332" s="1"/>
      <c r="G332" s="1"/>
      <c r="H332" s="1"/>
    </row>
    <row r="333" spans="1:8" x14ac:dyDescent="0.25">
      <c r="A333" s="1"/>
      <c r="B333" s="1"/>
      <c r="C333" s="1"/>
      <c r="D333" s="1"/>
      <c r="E333" s="1"/>
      <c r="F333" s="1"/>
      <c r="G333" s="1"/>
      <c r="H333" s="1"/>
    </row>
    <row r="334" spans="1:8" x14ac:dyDescent="0.25">
      <c r="A334" s="3"/>
      <c r="B334" s="3"/>
      <c r="C334" s="3"/>
      <c r="D334" s="1"/>
      <c r="E334" s="1"/>
      <c r="F334" s="1"/>
      <c r="G334" s="1"/>
      <c r="H334" s="1"/>
    </row>
    <row r="335" spans="1:8" x14ac:dyDescent="0.25">
      <c r="A335" s="1"/>
      <c r="B335" s="1"/>
      <c r="C335" s="1"/>
      <c r="D335" s="1"/>
      <c r="E335" s="1"/>
      <c r="F335" s="1"/>
      <c r="G335" s="1"/>
      <c r="H335" s="1"/>
    </row>
    <row r="336" spans="1:8" x14ac:dyDescent="0.25">
      <c r="A336" s="1"/>
      <c r="B336" s="1"/>
      <c r="C336" s="1"/>
      <c r="D336" s="1"/>
      <c r="E336" s="1"/>
      <c r="F336" s="1"/>
      <c r="G336" s="1"/>
      <c r="H336" s="1"/>
    </row>
    <row r="337" spans="1:8" x14ac:dyDescent="0.25">
      <c r="A337" s="4"/>
      <c r="B337" s="4"/>
      <c r="C337" s="4"/>
      <c r="D337" s="1"/>
      <c r="E337" s="1"/>
      <c r="F337" s="1"/>
      <c r="G337" s="1"/>
      <c r="H337" s="1"/>
    </row>
    <row r="338" spans="1:8" x14ac:dyDescent="0.25">
      <c r="A338" s="3"/>
      <c r="B338" s="3"/>
      <c r="C338" s="3"/>
      <c r="D338" s="1"/>
      <c r="E338" s="1"/>
      <c r="F338" s="1"/>
      <c r="G338" s="1"/>
      <c r="H338" s="1"/>
    </row>
    <row r="339" spans="1:8" x14ac:dyDescent="0.25">
      <c r="A339" s="3"/>
      <c r="B339" s="3"/>
      <c r="C339" s="3"/>
      <c r="D339" s="1"/>
      <c r="E339" s="1"/>
      <c r="F339" s="1"/>
      <c r="G339" s="1"/>
      <c r="H339" s="1"/>
    </row>
    <row r="340" spans="1:8" x14ac:dyDescent="0.25">
      <c r="A340" s="1"/>
      <c r="B340" s="1"/>
      <c r="C340" s="1"/>
      <c r="D340" s="1"/>
      <c r="E340" s="1"/>
      <c r="F340" s="1"/>
      <c r="G340" s="1"/>
      <c r="H340" s="1"/>
    </row>
    <row r="341" spans="1:8" x14ac:dyDescent="0.25">
      <c r="A341" s="3"/>
      <c r="B341" s="3"/>
      <c r="C341" s="3"/>
      <c r="D341" s="1"/>
      <c r="E341" s="1"/>
      <c r="F341" s="1"/>
      <c r="G341" s="1"/>
      <c r="H341" s="1"/>
    </row>
    <row r="342" spans="1:8" x14ac:dyDescent="0.25">
      <c r="A342" s="1"/>
      <c r="B342" s="1"/>
      <c r="C342" s="1"/>
      <c r="D342" s="1"/>
      <c r="E342" s="1"/>
      <c r="F342" s="1"/>
      <c r="G342" s="1"/>
      <c r="H342" s="1"/>
    </row>
    <row r="343" spans="1:8" x14ac:dyDescent="0.25">
      <c r="A343" s="1"/>
      <c r="B343" s="1"/>
      <c r="C343" s="1"/>
      <c r="D343" s="1"/>
      <c r="E343" s="1"/>
      <c r="F343" s="1"/>
      <c r="G343" s="1"/>
      <c r="H343" s="1"/>
    </row>
    <row r="344" spans="1:8" x14ac:dyDescent="0.25">
      <c r="A344" s="4"/>
      <c r="B344" s="4"/>
      <c r="C344" s="4"/>
      <c r="D344" s="1"/>
      <c r="E344" s="1"/>
      <c r="F344" s="1"/>
      <c r="G344" s="1"/>
      <c r="H344" s="1"/>
    </row>
    <row r="345" spans="1:8" x14ac:dyDescent="0.25">
      <c r="A345" s="3"/>
      <c r="B345" s="3"/>
      <c r="C345" s="3"/>
      <c r="D345" s="1"/>
      <c r="E345" s="1"/>
      <c r="F345" s="1"/>
      <c r="G345" s="1"/>
      <c r="H345" s="1"/>
    </row>
    <row r="346" spans="1:8" x14ac:dyDescent="0.25">
      <c r="A346" s="3"/>
      <c r="B346" s="3"/>
      <c r="C346" s="3"/>
      <c r="D346" s="1"/>
      <c r="E346" s="1"/>
      <c r="F346" s="1"/>
      <c r="G346" s="1"/>
      <c r="H346" s="1"/>
    </row>
    <row r="347" spans="1:8" x14ac:dyDescent="0.25">
      <c r="A347" s="1"/>
      <c r="B347" s="1"/>
      <c r="C347" s="1"/>
      <c r="D347" s="1"/>
      <c r="E347" s="1"/>
      <c r="F347" s="1"/>
      <c r="G347" s="1"/>
      <c r="H347" s="1"/>
    </row>
    <row r="348" spans="1:8" x14ac:dyDescent="0.25">
      <c r="A348" s="3"/>
      <c r="B348" s="3"/>
      <c r="C348" s="3"/>
      <c r="D348" s="1"/>
      <c r="E348" s="1"/>
      <c r="F348" s="1"/>
      <c r="G348" s="1"/>
      <c r="H348" s="1"/>
    </row>
    <row r="349" spans="1:8" x14ac:dyDescent="0.25">
      <c r="A349" s="1"/>
      <c r="B349" s="1"/>
      <c r="C349" s="1"/>
      <c r="D349" s="1"/>
      <c r="E349" s="1"/>
      <c r="F349" s="1"/>
      <c r="G349" s="1"/>
      <c r="H349" s="1"/>
    </row>
    <row r="350" spans="1:8" x14ac:dyDescent="0.25">
      <c r="A350" s="1"/>
      <c r="B350" s="1"/>
      <c r="C350" s="1"/>
      <c r="D350" s="1"/>
      <c r="E350" s="1"/>
      <c r="F350" s="1"/>
      <c r="G350" s="1"/>
      <c r="H350" s="1"/>
    </row>
    <row r="351" spans="1:8" x14ac:dyDescent="0.25">
      <c r="A351" s="4"/>
      <c r="B351" s="4"/>
      <c r="C351" s="4"/>
      <c r="D351" s="1"/>
      <c r="E351" s="1"/>
      <c r="F351" s="1"/>
      <c r="G351" s="1"/>
      <c r="H351" s="1"/>
    </row>
    <row r="352" spans="1:8" x14ac:dyDescent="0.25">
      <c r="A352" s="3"/>
      <c r="B352" s="3"/>
      <c r="C352" s="3"/>
      <c r="D352" s="1"/>
      <c r="E352" s="1"/>
      <c r="F352" s="1"/>
      <c r="G352" s="1"/>
      <c r="H352" s="1"/>
    </row>
    <row r="353" spans="1:8" x14ac:dyDescent="0.25">
      <c r="A353" s="3"/>
      <c r="B353" s="3"/>
      <c r="C353" s="3"/>
      <c r="D353" s="1"/>
      <c r="E353" s="1"/>
      <c r="F353" s="1"/>
      <c r="G353" s="1"/>
      <c r="H353" s="1"/>
    </row>
    <row r="354" spans="1:8" x14ac:dyDescent="0.25">
      <c r="A354" s="1"/>
      <c r="B354" s="1"/>
      <c r="C354" s="1"/>
      <c r="D354" s="1"/>
      <c r="E354" s="1"/>
      <c r="F354" s="1"/>
      <c r="G354" s="1"/>
      <c r="H354" s="1"/>
    </row>
    <row r="355" spans="1:8" x14ac:dyDescent="0.25">
      <c r="A355" s="3"/>
      <c r="B355" s="3"/>
      <c r="C355" s="3"/>
      <c r="D355" s="1"/>
      <c r="E355" s="1"/>
      <c r="F355" s="1"/>
      <c r="G355" s="1"/>
      <c r="H355" s="1"/>
    </row>
    <row r="356" spans="1:8" x14ac:dyDescent="0.25">
      <c r="A356" s="1"/>
      <c r="B356" s="1"/>
      <c r="C356" s="1"/>
      <c r="D356" s="1"/>
      <c r="E356" s="1"/>
      <c r="F356" s="1"/>
      <c r="G356" s="1"/>
      <c r="H356" s="1"/>
    </row>
    <row r="357" spans="1:8" x14ac:dyDescent="0.25">
      <c r="A357" s="1"/>
      <c r="B357" s="1"/>
      <c r="C357" s="1"/>
      <c r="D357" s="1"/>
      <c r="E357" s="1"/>
      <c r="F357" s="1"/>
      <c r="G357" s="1"/>
      <c r="H357" s="1"/>
    </row>
    <row r="358" spans="1:8" x14ac:dyDescent="0.25">
      <c r="A358" s="4"/>
      <c r="B358" s="4"/>
      <c r="C358" s="4"/>
      <c r="D358" s="1"/>
      <c r="E358" s="1"/>
      <c r="F358" s="1"/>
      <c r="G358" s="1"/>
      <c r="H358" s="1"/>
    </row>
    <row r="359" spans="1:8" x14ac:dyDescent="0.25">
      <c r="A359" s="3"/>
      <c r="B359" s="3"/>
      <c r="C359" s="3"/>
      <c r="D359" s="1"/>
      <c r="E359" s="1"/>
      <c r="F359" s="1"/>
      <c r="G359" s="1"/>
      <c r="H359" s="1"/>
    </row>
    <row r="360" spans="1:8" x14ac:dyDescent="0.25">
      <c r="A360" s="3"/>
      <c r="B360" s="3"/>
      <c r="C360" s="3"/>
      <c r="D360" s="1"/>
      <c r="E360" s="1"/>
      <c r="F360" s="1"/>
      <c r="G360" s="1"/>
      <c r="H360" s="1"/>
    </row>
    <row r="361" spans="1:8" x14ac:dyDescent="0.25">
      <c r="A361" s="1"/>
      <c r="B361" s="1"/>
      <c r="C361" s="1"/>
      <c r="D361" s="1"/>
      <c r="E361" s="1"/>
      <c r="F361" s="1"/>
      <c r="G361" s="1"/>
      <c r="H361" s="1"/>
    </row>
    <row r="362" spans="1:8" x14ac:dyDescent="0.25">
      <c r="A362" s="3"/>
      <c r="B362" s="3"/>
      <c r="C362" s="3"/>
      <c r="D362" s="1"/>
      <c r="E362" s="1"/>
      <c r="F362" s="1"/>
      <c r="G362" s="1"/>
      <c r="H362" s="1"/>
    </row>
    <row r="363" spans="1:8" x14ac:dyDescent="0.25">
      <c r="A363" s="1"/>
      <c r="B363" s="1"/>
      <c r="C363" s="1"/>
      <c r="D363" s="1"/>
      <c r="E363" s="1"/>
      <c r="F363" s="1"/>
      <c r="G363" s="1"/>
      <c r="H363" s="1"/>
    </row>
    <row r="364" spans="1:8" x14ac:dyDescent="0.25">
      <c r="A364" s="1"/>
      <c r="B364" s="1"/>
      <c r="C364" s="1"/>
      <c r="D364" s="1"/>
      <c r="E364" s="1"/>
      <c r="F364" s="1"/>
      <c r="G364" s="1"/>
      <c r="H364" s="1"/>
    </row>
    <row r="365" spans="1:8" x14ac:dyDescent="0.25">
      <c r="A365" s="4"/>
      <c r="B365" s="4"/>
      <c r="C365" s="4"/>
      <c r="D365" s="1"/>
      <c r="E365" s="1"/>
      <c r="F365" s="1"/>
      <c r="G365" s="1"/>
      <c r="H365" s="1"/>
    </row>
    <row r="366" spans="1:8" x14ac:dyDescent="0.25">
      <c r="A366" s="3"/>
      <c r="B366" s="3"/>
      <c r="C366" s="3"/>
      <c r="D366" s="1"/>
      <c r="E366" s="1"/>
      <c r="F366" s="1"/>
      <c r="G366" s="1"/>
      <c r="H366" s="1"/>
    </row>
    <row r="367" spans="1:8" x14ac:dyDescent="0.25">
      <c r="A367" s="3"/>
      <c r="B367" s="3"/>
      <c r="C367" s="3"/>
      <c r="D367" s="1"/>
      <c r="E367" s="1"/>
      <c r="F367" s="1"/>
      <c r="G367" s="1"/>
      <c r="H367" s="1"/>
    </row>
    <row r="368" spans="1:8" x14ac:dyDescent="0.25">
      <c r="A368" s="1"/>
      <c r="B368" s="1"/>
      <c r="C368" s="1"/>
      <c r="D368" s="1"/>
      <c r="E368" s="1"/>
      <c r="F368" s="1"/>
      <c r="G368" s="1"/>
      <c r="H368" s="1"/>
    </row>
    <row r="369" spans="1:8" x14ac:dyDescent="0.25">
      <c r="A369" s="3"/>
      <c r="B369" s="3"/>
      <c r="C369" s="3"/>
      <c r="D369" s="1"/>
      <c r="E369" s="1"/>
      <c r="F369" s="1"/>
      <c r="G369" s="1"/>
      <c r="H369" s="1"/>
    </row>
    <row r="370" spans="1:8" x14ac:dyDescent="0.25">
      <c r="A370" s="1"/>
      <c r="B370" s="1"/>
      <c r="C370" s="1"/>
      <c r="D370" s="1"/>
      <c r="E370" s="1"/>
      <c r="F370" s="1"/>
      <c r="G370" s="1"/>
      <c r="H370" s="1"/>
    </row>
    <row r="371" spans="1:8" x14ac:dyDescent="0.25">
      <c r="A371" s="1"/>
      <c r="B371" s="1"/>
      <c r="C371" s="1"/>
      <c r="D371" s="1"/>
      <c r="E371" s="1"/>
      <c r="F371" s="1"/>
      <c r="G371" s="1"/>
      <c r="H371" s="1"/>
    </row>
    <row r="372" spans="1:8" x14ac:dyDescent="0.25">
      <c r="A372" s="4"/>
      <c r="B372" s="4"/>
      <c r="C372" s="4"/>
      <c r="D372" s="1"/>
      <c r="E372" s="1"/>
      <c r="F372" s="1"/>
      <c r="G372" s="1"/>
      <c r="H372" s="1"/>
    </row>
    <row r="373" spans="1:8" x14ac:dyDescent="0.25">
      <c r="A373" s="3"/>
      <c r="B373" s="3"/>
      <c r="C373" s="3"/>
      <c r="D373" s="1"/>
      <c r="E373" s="1"/>
      <c r="F373" s="1"/>
      <c r="G373" s="1"/>
      <c r="H373" s="1"/>
    </row>
    <row r="374" spans="1:8" x14ac:dyDescent="0.25">
      <c r="A374" s="3"/>
      <c r="B374" s="3"/>
      <c r="C374" s="3"/>
      <c r="D374" s="1"/>
      <c r="E374" s="1"/>
      <c r="F374" s="1"/>
      <c r="G374" s="1"/>
      <c r="H374" s="1"/>
    </row>
    <row r="375" spans="1:8" x14ac:dyDescent="0.25">
      <c r="A375" s="1"/>
      <c r="B375" s="1"/>
      <c r="C375" s="1"/>
      <c r="D375" s="1"/>
      <c r="E375" s="1"/>
      <c r="F375" s="1"/>
      <c r="G375" s="1"/>
      <c r="H375" s="1"/>
    </row>
    <row r="376" spans="1:8" x14ac:dyDescent="0.25">
      <c r="A376" s="3"/>
      <c r="B376" s="3"/>
      <c r="C376" s="3"/>
      <c r="D376" s="1"/>
      <c r="E376" s="1"/>
      <c r="F376" s="1"/>
      <c r="G376" s="1"/>
      <c r="H376" s="1"/>
    </row>
    <row r="377" spans="1:8" x14ac:dyDescent="0.25">
      <c r="A377" s="1"/>
      <c r="B377" s="1"/>
      <c r="C377" s="1"/>
      <c r="D377" s="1"/>
      <c r="E377" s="1"/>
      <c r="F377" s="1"/>
      <c r="G377" s="1"/>
      <c r="H377" s="1"/>
    </row>
    <row r="378" spans="1:8" x14ac:dyDescent="0.25">
      <c r="A378" s="1"/>
      <c r="B378" s="1"/>
      <c r="C378" s="1"/>
      <c r="D378" s="1"/>
      <c r="E378" s="1"/>
      <c r="F378" s="1"/>
      <c r="G378" s="1"/>
      <c r="H378" s="1"/>
    </row>
    <row r="379" spans="1:8" x14ac:dyDescent="0.25">
      <c r="A379" s="4"/>
      <c r="B379" s="4"/>
      <c r="C379" s="4"/>
      <c r="D379" s="1"/>
      <c r="E379" s="1"/>
      <c r="F379" s="1"/>
      <c r="G379" s="1"/>
      <c r="H379" s="1"/>
    </row>
    <row r="380" spans="1:8" x14ac:dyDescent="0.25">
      <c r="A380" s="3"/>
      <c r="B380" s="3"/>
      <c r="C380" s="3"/>
      <c r="D380" s="1"/>
      <c r="E380" s="1"/>
      <c r="F380" s="1"/>
      <c r="G380" s="1"/>
      <c r="H380" s="1"/>
    </row>
    <row r="381" spans="1:8" x14ac:dyDescent="0.25">
      <c r="A381" s="3"/>
      <c r="B381" s="3"/>
      <c r="C381" s="3"/>
      <c r="D381" s="1"/>
      <c r="E381" s="1"/>
      <c r="F381" s="1"/>
      <c r="G381" s="1"/>
      <c r="H381" s="1"/>
    </row>
    <row r="382" spans="1:8" x14ac:dyDescent="0.25">
      <c r="A382" s="1"/>
      <c r="B382" s="1"/>
      <c r="C382" s="1"/>
      <c r="D382" s="1"/>
      <c r="E382" s="1"/>
      <c r="F382" s="1"/>
      <c r="G382" s="1"/>
      <c r="H382" s="1"/>
    </row>
    <row r="383" spans="1:8" x14ac:dyDescent="0.25">
      <c r="A383" s="3"/>
      <c r="B383" s="3"/>
      <c r="C383" s="3"/>
      <c r="D383" s="1"/>
      <c r="E383" s="1"/>
      <c r="F383" s="1"/>
      <c r="G383" s="1"/>
      <c r="H383" s="1"/>
    </row>
    <row r="384" spans="1:8" x14ac:dyDescent="0.25">
      <c r="A384" s="1"/>
      <c r="B384" s="1"/>
      <c r="C384" s="1"/>
      <c r="D384" s="1"/>
      <c r="E384" s="1"/>
      <c r="F384" s="1"/>
      <c r="G384" s="1"/>
      <c r="H384" s="1"/>
    </row>
    <row r="385" spans="1:8" x14ac:dyDescent="0.25">
      <c r="A385" s="1"/>
      <c r="B385" s="1"/>
      <c r="C385" s="1"/>
      <c r="D385" s="1"/>
      <c r="E385" s="1"/>
      <c r="F385" s="1"/>
      <c r="G385" s="1"/>
      <c r="H385" s="1"/>
    </row>
    <row r="386" spans="1:8" x14ac:dyDescent="0.25">
      <c r="A386" s="4"/>
      <c r="B386" s="4"/>
      <c r="C386" s="4"/>
      <c r="D386" s="1"/>
      <c r="E386" s="1"/>
      <c r="F386" s="1"/>
      <c r="G386" s="1"/>
      <c r="H386" s="1"/>
    </row>
    <row r="387" spans="1:8" x14ac:dyDescent="0.25">
      <c r="A387" s="3"/>
      <c r="B387" s="3"/>
      <c r="C387" s="3"/>
      <c r="D387" s="1"/>
      <c r="E387" s="1"/>
      <c r="F387" s="1"/>
      <c r="G387" s="1"/>
      <c r="H387" s="1"/>
    </row>
    <row r="388" spans="1:8" x14ac:dyDescent="0.25">
      <c r="A388" s="3"/>
      <c r="B388" s="3"/>
      <c r="C388" s="3"/>
      <c r="D388" s="1"/>
      <c r="E388" s="1"/>
      <c r="F388" s="1"/>
      <c r="G388" s="1"/>
      <c r="H388" s="1"/>
    </row>
    <row r="389" spans="1:8" x14ac:dyDescent="0.25">
      <c r="A389" s="1"/>
      <c r="B389" s="1"/>
      <c r="C389" s="1"/>
      <c r="D389" s="1"/>
      <c r="E389" s="1"/>
      <c r="F389" s="1"/>
      <c r="G389" s="1"/>
      <c r="H389" s="1"/>
    </row>
    <row r="390" spans="1:8" x14ac:dyDescent="0.25">
      <c r="A390" s="3"/>
      <c r="B390" s="3"/>
      <c r="C390" s="3"/>
      <c r="D390" s="1"/>
      <c r="E390" s="1"/>
      <c r="F390" s="1"/>
      <c r="G390" s="1"/>
      <c r="H390" s="1"/>
    </row>
    <row r="391" spans="1:8" x14ac:dyDescent="0.25">
      <c r="A391" s="1"/>
      <c r="B391" s="1"/>
      <c r="C391" s="1"/>
      <c r="D391" s="1"/>
      <c r="E391" s="1"/>
      <c r="F391" s="1"/>
      <c r="G391" s="1"/>
      <c r="H391" s="1"/>
    </row>
    <row r="392" spans="1:8" x14ac:dyDescent="0.25">
      <c r="A392" s="1"/>
      <c r="B392" s="1"/>
      <c r="C392" s="1"/>
      <c r="D392" s="1"/>
      <c r="E392" s="1"/>
      <c r="F392" s="1"/>
      <c r="G392" s="1"/>
      <c r="H392" s="1"/>
    </row>
    <row r="393" spans="1:8" x14ac:dyDescent="0.25">
      <c r="A393" s="4"/>
      <c r="B393" s="4"/>
      <c r="C393" s="4"/>
      <c r="D393" s="1"/>
      <c r="E393" s="1"/>
      <c r="F393" s="1"/>
      <c r="G393" s="1"/>
      <c r="H393" s="1"/>
    </row>
    <row r="394" spans="1:8" x14ac:dyDescent="0.25">
      <c r="A394" s="3"/>
      <c r="B394" s="3"/>
      <c r="C394" s="3"/>
      <c r="D394" s="1"/>
      <c r="E394" s="1"/>
      <c r="F394" s="1"/>
      <c r="G394" s="1"/>
      <c r="H394" s="1"/>
    </row>
    <row r="395" spans="1:8" x14ac:dyDescent="0.25">
      <c r="A395" s="3"/>
      <c r="B395" s="3"/>
      <c r="C395" s="3"/>
      <c r="D395" s="1"/>
      <c r="E395" s="1"/>
      <c r="F395" s="1"/>
      <c r="G395" s="1"/>
      <c r="H395" s="1"/>
    </row>
    <row r="396" spans="1:8" x14ac:dyDescent="0.25">
      <c r="A396" s="1"/>
      <c r="B396" s="1"/>
      <c r="C396" s="1"/>
      <c r="D396" s="1"/>
      <c r="E396" s="1"/>
      <c r="F396" s="1"/>
      <c r="G396" s="1"/>
      <c r="H396" s="1"/>
    </row>
    <row r="397" spans="1:8" x14ac:dyDescent="0.25">
      <c r="A397" s="3"/>
      <c r="B397" s="3"/>
      <c r="C397" s="3"/>
      <c r="D397" s="1"/>
      <c r="E397" s="1"/>
      <c r="F397" s="1"/>
      <c r="G397" s="1"/>
      <c r="H397" s="1"/>
    </row>
    <row r="398" spans="1:8" x14ac:dyDescent="0.25">
      <c r="A398" s="1"/>
      <c r="B398" s="1"/>
      <c r="C398" s="1"/>
      <c r="D398" s="1"/>
      <c r="E398" s="1"/>
      <c r="F398" s="1"/>
      <c r="G398" s="1"/>
      <c r="H398" s="1"/>
    </row>
    <row r="399" spans="1:8" x14ac:dyDescent="0.25">
      <c r="A399" s="1"/>
      <c r="B399" s="1"/>
      <c r="C399" s="1"/>
      <c r="D399" s="1"/>
      <c r="E399" s="1"/>
      <c r="F399" s="1"/>
      <c r="G399" s="1"/>
      <c r="H399" s="1"/>
    </row>
    <row r="400" spans="1:8" x14ac:dyDescent="0.25">
      <c r="A400" s="4"/>
      <c r="B400" s="4"/>
      <c r="C400" s="4"/>
      <c r="D400" s="1"/>
      <c r="E400" s="1"/>
      <c r="F400" s="1"/>
      <c r="G400" s="1"/>
      <c r="H400" s="1"/>
    </row>
    <row r="401" spans="1:8" x14ac:dyDescent="0.25">
      <c r="A401" s="3"/>
      <c r="B401" s="3"/>
      <c r="C401" s="3"/>
      <c r="D401" s="1"/>
      <c r="E401" s="1"/>
      <c r="F401" s="1"/>
      <c r="G401" s="1"/>
      <c r="H401" s="1"/>
    </row>
    <row r="402" spans="1:8" x14ac:dyDescent="0.25">
      <c r="A402" s="3"/>
      <c r="B402" s="3"/>
      <c r="C402" s="3"/>
      <c r="D402" s="1"/>
      <c r="E402" s="1"/>
      <c r="F402" s="1"/>
      <c r="G402" s="1"/>
      <c r="H402" s="1"/>
    </row>
    <row r="403" spans="1:8" x14ac:dyDescent="0.25">
      <c r="A403" s="1"/>
      <c r="B403" s="1"/>
      <c r="C403" s="1"/>
      <c r="D403" s="1"/>
      <c r="E403" s="1"/>
      <c r="F403" s="1"/>
      <c r="G403" s="1"/>
      <c r="H403" s="1"/>
    </row>
    <row r="404" spans="1:8" x14ac:dyDescent="0.25">
      <c r="A404" s="3"/>
      <c r="B404" s="3"/>
      <c r="C404" s="3"/>
      <c r="D404" s="1"/>
      <c r="E404" s="1"/>
      <c r="F404" s="1"/>
      <c r="G404" s="1"/>
      <c r="H404" s="1"/>
    </row>
    <row r="405" spans="1:8" x14ac:dyDescent="0.25">
      <c r="A405" s="1"/>
      <c r="B405" s="1"/>
      <c r="C405" s="1"/>
      <c r="D405" s="1"/>
      <c r="E405" s="1"/>
      <c r="F405" s="1"/>
      <c r="G405" s="1"/>
      <c r="H405" s="1"/>
    </row>
    <row r="406" spans="1:8" x14ac:dyDescent="0.25">
      <c r="A406" s="1"/>
      <c r="B406" s="1"/>
      <c r="C406" s="1"/>
      <c r="D406" s="1"/>
      <c r="E406" s="1"/>
      <c r="F406" s="1"/>
      <c r="G406" s="1"/>
      <c r="H406" s="1"/>
    </row>
    <row r="407" spans="1:8" x14ac:dyDescent="0.25">
      <c r="A407" s="4"/>
      <c r="B407" s="4"/>
      <c r="C407" s="4"/>
      <c r="D407" s="1"/>
      <c r="E407" s="1"/>
      <c r="F407" s="1"/>
      <c r="G407" s="1"/>
      <c r="H407" s="1"/>
    </row>
    <row r="408" spans="1:8" x14ac:dyDescent="0.25">
      <c r="A408" s="3"/>
      <c r="B408" s="3"/>
      <c r="C408" s="3"/>
      <c r="D408" s="1"/>
      <c r="E408" s="1"/>
      <c r="F408" s="1"/>
      <c r="G408" s="1"/>
      <c r="H408" s="1"/>
    </row>
    <row r="409" spans="1:8" x14ac:dyDescent="0.25">
      <c r="A409" s="3"/>
      <c r="B409" s="3"/>
      <c r="C409" s="3"/>
      <c r="D409" s="1"/>
      <c r="E409" s="1"/>
      <c r="F409" s="1"/>
      <c r="G409" s="1"/>
      <c r="H409" s="1"/>
    </row>
    <row r="410" spans="1:8" x14ac:dyDescent="0.25">
      <c r="A410" s="1"/>
      <c r="B410" s="1"/>
      <c r="C410" s="1"/>
      <c r="D410" s="1"/>
      <c r="E410" s="1"/>
      <c r="F410" s="1"/>
      <c r="G410" s="1"/>
      <c r="H410" s="1"/>
    </row>
    <row r="411" spans="1:8" x14ac:dyDescent="0.25">
      <c r="A411" s="3"/>
      <c r="B411" s="3"/>
      <c r="C411" s="3"/>
      <c r="D411" s="1"/>
      <c r="E411" s="1"/>
      <c r="F411" s="1"/>
      <c r="G411" s="1"/>
      <c r="H411" s="1"/>
    </row>
    <row r="412" spans="1:8" x14ac:dyDescent="0.25">
      <c r="A412" s="1"/>
      <c r="B412" s="1"/>
      <c r="C412" s="1"/>
      <c r="D412" s="1"/>
      <c r="E412" s="1"/>
      <c r="F412" s="1"/>
      <c r="G412" s="1"/>
      <c r="H412" s="1"/>
    </row>
    <row r="413" spans="1:8" x14ac:dyDescent="0.25">
      <c r="A413" s="1"/>
      <c r="B413" s="1"/>
      <c r="C413" s="1"/>
      <c r="D413" s="1"/>
      <c r="E413" s="1"/>
      <c r="F413" s="1"/>
      <c r="G413" s="1"/>
      <c r="H413" s="1"/>
    </row>
    <row r="414" spans="1:8" x14ac:dyDescent="0.25">
      <c r="A414" s="4"/>
      <c r="B414" s="4"/>
      <c r="C414" s="4"/>
      <c r="D414" s="1"/>
      <c r="E414" s="1"/>
      <c r="F414" s="1"/>
      <c r="G414" s="1"/>
      <c r="H414" s="1"/>
    </row>
    <row r="415" spans="1:8" x14ac:dyDescent="0.25">
      <c r="A415" s="3"/>
      <c r="B415" s="3"/>
      <c r="C415" s="3"/>
      <c r="D415" s="1"/>
      <c r="E415" s="1"/>
      <c r="F415" s="1"/>
      <c r="G415" s="1"/>
      <c r="H415" s="1"/>
    </row>
    <row r="416" spans="1:8" x14ac:dyDescent="0.25">
      <c r="A416" s="3"/>
      <c r="B416" s="3"/>
      <c r="C416" s="3"/>
      <c r="D416" s="1"/>
      <c r="E416" s="1"/>
      <c r="F416" s="1"/>
      <c r="G416" s="1"/>
      <c r="H416" s="1"/>
    </row>
    <row r="417" spans="1:8" x14ac:dyDescent="0.25">
      <c r="A417" s="1"/>
      <c r="B417" s="1"/>
      <c r="C417" s="1"/>
      <c r="D417" s="1"/>
      <c r="E417" s="1"/>
      <c r="F417" s="1"/>
      <c r="G417" s="1"/>
      <c r="H417" s="1"/>
    </row>
    <row r="418" spans="1:8" x14ac:dyDescent="0.25">
      <c r="A418" s="3"/>
      <c r="B418" s="3"/>
      <c r="C418" s="3"/>
      <c r="D418" s="1"/>
      <c r="E418" s="1"/>
      <c r="F418" s="1"/>
      <c r="G418" s="1"/>
      <c r="H418" s="1"/>
    </row>
    <row r="419" spans="1:8" x14ac:dyDescent="0.25">
      <c r="A419" s="1"/>
      <c r="B419" s="1"/>
      <c r="C419" s="1"/>
      <c r="D419" s="1"/>
      <c r="E419" s="1"/>
      <c r="F419" s="1"/>
      <c r="G419" s="1"/>
      <c r="H419" s="1"/>
    </row>
    <row r="420" spans="1:8" x14ac:dyDescent="0.25">
      <c r="A420" s="1"/>
      <c r="B420" s="1"/>
      <c r="C420" s="1"/>
      <c r="D420" s="1"/>
      <c r="E420" s="1"/>
      <c r="F420" s="1"/>
      <c r="G420" s="1"/>
      <c r="H420" s="1"/>
    </row>
    <row r="421" spans="1:8" x14ac:dyDescent="0.25">
      <c r="A421" s="4"/>
      <c r="B421" s="4"/>
      <c r="C421" s="4"/>
      <c r="D421" s="1"/>
      <c r="E421" s="1"/>
      <c r="F421" s="1"/>
      <c r="G421" s="1"/>
      <c r="H421" s="1"/>
    </row>
    <row r="422" spans="1:8" x14ac:dyDescent="0.25">
      <c r="A422" s="3"/>
      <c r="B422" s="3"/>
      <c r="C422" s="3"/>
      <c r="D422" s="1"/>
      <c r="E422" s="1"/>
      <c r="F422" s="1"/>
      <c r="G422" s="1"/>
      <c r="H422" s="1"/>
    </row>
    <row r="423" spans="1:8" x14ac:dyDescent="0.25">
      <c r="A423" s="3"/>
      <c r="B423" s="3"/>
      <c r="C423" s="3"/>
      <c r="D423" s="1"/>
      <c r="E423" s="1"/>
      <c r="F423" s="1"/>
      <c r="G423" s="1"/>
      <c r="H423" s="1"/>
    </row>
    <row r="424" spans="1:8" x14ac:dyDescent="0.25">
      <c r="A424" s="1"/>
      <c r="B424" s="1"/>
      <c r="C424" s="1"/>
      <c r="D424" s="1"/>
      <c r="E424" s="1"/>
      <c r="F424" s="1"/>
      <c r="G424" s="1"/>
      <c r="H424" s="1"/>
    </row>
    <row r="425" spans="1:8" x14ac:dyDescent="0.25">
      <c r="A425" s="3"/>
      <c r="B425" s="3"/>
      <c r="C425" s="3"/>
      <c r="D425" s="1"/>
      <c r="E425" s="1"/>
      <c r="F425" s="1"/>
      <c r="G425" s="1"/>
      <c r="H425" s="1"/>
    </row>
    <row r="426" spans="1:8" x14ac:dyDescent="0.25">
      <c r="A426" s="1"/>
      <c r="B426" s="1"/>
      <c r="C426" s="1"/>
      <c r="D426" s="1"/>
      <c r="E426" s="1"/>
      <c r="F426" s="1"/>
      <c r="G426" s="1"/>
      <c r="H426" s="1"/>
    </row>
    <row r="427" spans="1:8" x14ac:dyDescent="0.25">
      <c r="A427" s="1"/>
      <c r="B427" s="1"/>
      <c r="C427" s="1"/>
      <c r="D427" s="1"/>
      <c r="E427" s="1"/>
      <c r="F427" s="1"/>
      <c r="G427" s="1"/>
      <c r="H427" s="1"/>
    </row>
    <row r="428" spans="1:8" x14ac:dyDescent="0.25">
      <c r="A428" s="4"/>
      <c r="B428" s="4"/>
      <c r="C428" s="4"/>
      <c r="D428" s="1"/>
      <c r="E428" s="1"/>
      <c r="F428" s="1"/>
      <c r="G428" s="1"/>
      <c r="H428" s="1"/>
    </row>
    <row r="429" spans="1:8" x14ac:dyDescent="0.25">
      <c r="A429" s="3"/>
      <c r="B429" s="3"/>
      <c r="C429" s="3"/>
      <c r="D429" s="1"/>
      <c r="E429" s="1"/>
      <c r="F429" s="1"/>
      <c r="G429" s="1"/>
      <c r="H429" s="1"/>
    </row>
    <row r="430" spans="1:8" x14ac:dyDescent="0.25">
      <c r="A430" s="3"/>
      <c r="B430" s="3"/>
      <c r="C430" s="3"/>
      <c r="D430" s="1"/>
      <c r="E430" s="1"/>
      <c r="F430" s="1"/>
      <c r="G430" s="1"/>
      <c r="H430" s="1"/>
    </row>
    <row r="431" spans="1:8" x14ac:dyDescent="0.25">
      <c r="A431" s="1"/>
      <c r="B431" s="1"/>
      <c r="C431" s="1"/>
      <c r="D431" s="1"/>
      <c r="E431" s="1"/>
      <c r="F431" s="1"/>
      <c r="G431" s="1"/>
      <c r="H431" s="1"/>
    </row>
    <row r="432" spans="1:8" x14ac:dyDescent="0.25">
      <c r="A432" s="3"/>
      <c r="B432" s="3"/>
      <c r="C432" s="3"/>
      <c r="D432" s="1"/>
      <c r="E432" s="1"/>
      <c r="F432" s="1"/>
      <c r="G432" s="1"/>
      <c r="H432" s="1"/>
    </row>
    <row r="433" spans="1:8" x14ac:dyDescent="0.25">
      <c r="A433" s="1"/>
      <c r="B433" s="1"/>
      <c r="C433" s="1"/>
      <c r="D433" s="1"/>
      <c r="E433" s="1"/>
      <c r="F433" s="1"/>
      <c r="G433" s="1"/>
      <c r="H433" s="1"/>
    </row>
    <row r="434" spans="1:8" x14ac:dyDescent="0.25">
      <c r="A434" s="1"/>
      <c r="B434" s="1"/>
      <c r="C434" s="1"/>
      <c r="D434" s="1"/>
      <c r="E434" s="1"/>
      <c r="F434" s="1"/>
      <c r="G434" s="1"/>
      <c r="H434" s="1"/>
    </row>
    <row r="435" spans="1:8" x14ac:dyDescent="0.25">
      <c r="A435" s="4"/>
      <c r="B435" s="4"/>
      <c r="C435" s="4"/>
      <c r="D435" s="1"/>
      <c r="E435" s="1"/>
      <c r="F435" s="1"/>
      <c r="G435" s="1"/>
      <c r="H435" s="1"/>
    </row>
    <row r="436" spans="1:8" x14ac:dyDescent="0.25">
      <c r="A436" s="3"/>
      <c r="B436" s="3"/>
      <c r="C436" s="3"/>
      <c r="D436" s="1"/>
      <c r="E436" s="1"/>
      <c r="F436" s="1"/>
      <c r="G436" s="1"/>
      <c r="H436" s="1"/>
    </row>
    <row r="437" spans="1:8" x14ac:dyDescent="0.25">
      <c r="A437" s="3"/>
      <c r="B437" s="3"/>
      <c r="C437" s="3"/>
      <c r="D437" s="1"/>
      <c r="E437" s="1"/>
      <c r="F437" s="1"/>
      <c r="G437" s="1"/>
      <c r="H437" s="1"/>
    </row>
    <row r="438" spans="1:8" x14ac:dyDescent="0.25">
      <c r="A438" s="1"/>
      <c r="B438" s="1"/>
      <c r="C438" s="1"/>
      <c r="D438" s="1"/>
      <c r="E438" s="1"/>
      <c r="F438" s="1"/>
      <c r="G438" s="1"/>
      <c r="H438" s="1"/>
    </row>
    <row r="439" spans="1:8" x14ac:dyDescent="0.25">
      <c r="A439" s="3"/>
      <c r="B439" s="3"/>
      <c r="C439" s="3"/>
      <c r="D439" s="1"/>
      <c r="E439" s="1"/>
      <c r="F439" s="1"/>
      <c r="G439" s="1"/>
      <c r="H439" s="1"/>
    </row>
    <row r="440" spans="1:8" x14ac:dyDescent="0.25">
      <c r="A440" s="1"/>
      <c r="B440" s="1"/>
      <c r="C440" s="1"/>
      <c r="D440" s="1"/>
      <c r="E440" s="1"/>
      <c r="F440" s="1"/>
      <c r="G440" s="1"/>
      <c r="H440" s="1"/>
    </row>
    <row r="441" spans="1:8" x14ac:dyDescent="0.25">
      <c r="A441" s="1"/>
      <c r="B441" s="1"/>
      <c r="C441" s="1"/>
      <c r="D441" s="1"/>
      <c r="E441" s="1"/>
      <c r="F441" s="1"/>
      <c r="G441" s="1"/>
      <c r="H441" s="1"/>
    </row>
    <row r="442" spans="1:8" x14ac:dyDescent="0.25">
      <c r="A442" s="4"/>
      <c r="B442" s="4"/>
      <c r="C442" s="4"/>
      <c r="D442" s="1"/>
      <c r="E442" s="1"/>
      <c r="F442" s="1"/>
      <c r="G442" s="1"/>
      <c r="H442" s="1"/>
    </row>
    <row r="443" spans="1:8" x14ac:dyDescent="0.25">
      <c r="A443" s="3"/>
      <c r="B443" s="3"/>
      <c r="C443" s="3"/>
      <c r="D443" s="1"/>
      <c r="E443" s="1"/>
      <c r="F443" s="1"/>
      <c r="G443" s="1"/>
      <c r="H443" s="1"/>
    </row>
    <row r="444" spans="1:8" x14ac:dyDescent="0.25">
      <c r="A444" s="3"/>
      <c r="B444" s="3"/>
      <c r="C444" s="3"/>
      <c r="D444" s="1"/>
      <c r="E444" s="1"/>
      <c r="F444" s="1"/>
      <c r="G444" s="1"/>
      <c r="H444" s="1"/>
    </row>
    <row r="445" spans="1:8" x14ac:dyDescent="0.25">
      <c r="A445" s="1"/>
      <c r="B445" s="1"/>
      <c r="C445" s="1"/>
      <c r="D445" s="1"/>
      <c r="E445" s="1"/>
      <c r="F445" s="1"/>
      <c r="G445" s="1"/>
      <c r="H445" s="1"/>
    </row>
    <row r="446" spans="1:8" x14ac:dyDescent="0.25">
      <c r="A446" s="3"/>
      <c r="B446" s="3"/>
      <c r="C446" s="3"/>
      <c r="D446" s="1"/>
      <c r="E446" s="1"/>
      <c r="F446" s="1"/>
      <c r="G446" s="1"/>
      <c r="H446" s="1"/>
    </row>
    <row r="447" spans="1:8" x14ac:dyDescent="0.25">
      <c r="A447" s="1"/>
      <c r="B447" s="1"/>
      <c r="C447" s="1"/>
      <c r="D447" s="1"/>
      <c r="E447" s="1"/>
      <c r="F447" s="1"/>
      <c r="G447" s="1"/>
      <c r="H447" s="1"/>
    </row>
    <row r="448" spans="1:8" x14ac:dyDescent="0.25">
      <c r="A448" s="1"/>
      <c r="B448" s="1"/>
      <c r="C448" s="1"/>
      <c r="D448" s="1"/>
      <c r="E448" s="1"/>
      <c r="F448" s="1"/>
      <c r="G448" s="1"/>
      <c r="H448" s="1"/>
    </row>
    <row r="449" spans="1:8" x14ac:dyDescent="0.25">
      <c r="A449" s="4"/>
      <c r="B449" s="4"/>
      <c r="C449" s="4"/>
      <c r="D449" s="1"/>
      <c r="E449" s="1"/>
      <c r="F449" s="1"/>
      <c r="G449" s="1"/>
      <c r="H449" s="1"/>
    </row>
    <row r="450" spans="1:8" x14ac:dyDescent="0.25">
      <c r="A450" s="3"/>
      <c r="B450" s="3"/>
      <c r="C450" s="3"/>
      <c r="D450" s="1"/>
      <c r="E450" s="1"/>
      <c r="F450" s="1"/>
      <c r="G450" s="1"/>
      <c r="H450" s="1"/>
    </row>
    <row r="451" spans="1:8" x14ac:dyDescent="0.25">
      <c r="A451" s="3"/>
      <c r="B451" s="3"/>
      <c r="C451" s="3"/>
      <c r="D451" s="1"/>
      <c r="E451" s="1"/>
      <c r="F451" s="1"/>
      <c r="G451" s="1"/>
      <c r="H451" s="1"/>
    </row>
    <row r="452" spans="1:8" x14ac:dyDescent="0.25">
      <c r="A452" s="1"/>
      <c r="B452" s="1"/>
      <c r="C452" s="1"/>
      <c r="D452" s="1"/>
      <c r="E452" s="1"/>
      <c r="F452" s="1"/>
      <c r="G452" s="1"/>
      <c r="H452" s="1"/>
    </row>
    <row r="453" spans="1:8" x14ac:dyDescent="0.25">
      <c r="A453" s="3"/>
      <c r="B453" s="3"/>
      <c r="C453" s="3"/>
      <c r="D453" s="1"/>
      <c r="E453" s="1"/>
      <c r="F453" s="1"/>
      <c r="G453" s="1"/>
      <c r="H453" s="1"/>
    </row>
    <row r="454" spans="1:8" x14ac:dyDescent="0.25">
      <c r="A454" s="1"/>
      <c r="B454" s="1"/>
      <c r="C454" s="1"/>
      <c r="D454" s="1"/>
      <c r="E454" s="1"/>
      <c r="F454" s="1"/>
      <c r="G454" s="1"/>
      <c r="H454" s="1"/>
    </row>
    <row r="455" spans="1:8" x14ac:dyDescent="0.25">
      <c r="A455" s="1"/>
      <c r="B455" s="1"/>
      <c r="C455" s="1"/>
      <c r="D455" s="1"/>
      <c r="E455" s="1"/>
      <c r="F455" s="1"/>
      <c r="G455" s="1"/>
      <c r="H455" s="1"/>
    </row>
    <row r="456" spans="1:8" x14ac:dyDescent="0.25">
      <c r="A456" s="4"/>
      <c r="B456" s="4"/>
      <c r="C456" s="4"/>
      <c r="D456" s="1"/>
      <c r="E456" s="1"/>
      <c r="F456" s="1"/>
      <c r="G456" s="1"/>
      <c r="H456" s="1"/>
    </row>
    <row r="457" spans="1:8" x14ac:dyDescent="0.25">
      <c r="A457" s="3"/>
      <c r="B457" s="3"/>
      <c r="C457" s="3"/>
      <c r="D457" s="1"/>
      <c r="E457" s="1"/>
      <c r="F457" s="1"/>
      <c r="G457" s="1"/>
      <c r="H457" s="1"/>
    </row>
    <row r="458" spans="1:8" x14ac:dyDescent="0.25">
      <c r="A458" s="3"/>
      <c r="B458" s="3"/>
      <c r="C458" s="3"/>
      <c r="D458" s="1"/>
      <c r="E458" s="1"/>
      <c r="F458" s="1"/>
      <c r="G458" s="1"/>
      <c r="H458" s="1"/>
    </row>
    <row r="459" spans="1:8" x14ac:dyDescent="0.25">
      <c r="A459" s="1"/>
      <c r="B459" s="1"/>
      <c r="C459" s="1"/>
      <c r="D459" s="1"/>
      <c r="E459" s="1"/>
      <c r="F459" s="1"/>
      <c r="G459" s="1"/>
      <c r="H459" s="1"/>
    </row>
    <row r="460" spans="1:8" x14ac:dyDescent="0.25">
      <c r="A460" s="3"/>
      <c r="B460" s="3"/>
      <c r="C460" s="3"/>
      <c r="D460" s="1"/>
      <c r="E460" s="1"/>
      <c r="F460" s="1"/>
      <c r="G460" s="1"/>
      <c r="H460" s="1"/>
    </row>
    <row r="461" spans="1:8" x14ac:dyDescent="0.25">
      <c r="A461" s="1"/>
      <c r="B461" s="1"/>
      <c r="C461" s="1"/>
      <c r="D461" s="1"/>
      <c r="E461" s="1"/>
      <c r="F461" s="1"/>
      <c r="G461" s="1"/>
      <c r="H461" s="1"/>
    </row>
    <row r="462" spans="1:8" x14ac:dyDescent="0.25">
      <c r="A462" s="1"/>
      <c r="B462" s="1"/>
      <c r="C462" s="1"/>
      <c r="D462" s="1"/>
      <c r="E462" s="1"/>
      <c r="F462" s="1"/>
      <c r="G462" s="1"/>
      <c r="H462" s="1"/>
    </row>
    <row r="463" spans="1:8" x14ac:dyDescent="0.25">
      <c r="A463" s="4"/>
      <c r="B463" s="4"/>
      <c r="C463" s="4"/>
      <c r="D463" s="1"/>
      <c r="E463" s="1"/>
      <c r="F463" s="1"/>
      <c r="G463" s="1"/>
      <c r="H463" s="1"/>
    </row>
    <row r="464" spans="1:8" x14ac:dyDescent="0.25">
      <c r="A464" s="3"/>
      <c r="B464" s="3"/>
      <c r="C464" s="3"/>
      <c r="D464" s="1"/>
      <c r="E464" s="1"/>
      <c r="F464" s="1"/>
      <c r="G464" s="1"/>
      <c r="H464" s="1"/>
    </row>
    <row r="465" spans="1:8" x14ac:dyDescent="0.25">
      <c r="A465" s="3"/>
      <c r="B465" s="3"/>
      <c r="C465" s="3"/>
      <c r="D465" s="1"/>
      <c r="E465" s="1"/>
      <c r="F465" s="1"/>
      <c r="G465" s="1"/>
      <c r="H465" s="1"/>
    </row>
    <row r="466" spans="1:8" x14ac:dyDescent="0.25">
      <c r="A466" s="1"/>
      <c r="B466" s="1"/>
      <c r="C466" s="1"/>
      <c r="D466" s="1"/>
      <c r="E466" s="1"/>
      <c r="F466" s="1"/>
      <c r="G466" s="1"/>
      <c r="H466" s="1"/>
    </row>
    <row r="467" spans="1:8" x14ac:dyDescent="0.25">
      <c r="A467" s="3"/>
      <c r="B467" s="3"/>
      <c r="C467" s="3"/>
      <c r="D467" s="1"/>
      <c r="E467" s="1"/>
      <c r="F467" s="1"/>
      <c r="G467" s="1"/>
      <c r="H467" s="1"/>
    </row>
    <row r="468" spans="1:8" x14ac:dyDescent="0.25">
      <c r="A468" s="1"/>
      <c r="B468" s="1"/>
      <c r="C468" s="1"/>
      <c r="D468" s="1"/>
      <c r="E468" s="1"/>
      <c r="F468" s="1"/>
      <c r="G468" s="1"/>
      <c r="H468" s="1"/>
    </row>
    <row r="469" spans="1:8" x14ac:dyDescent="0.25">
      <c r="A469" s="1"/>
      <c r="B469" s="1"/>
      <c r="C469" s="1"/>
      <c r="D469" s="1"/>
      <c r="E469" s="1"/>
      <c r="F469" s="1"/>
      <c r="G469" s="1"/>
      <c r="H469" s="1"/>
    </row>
    <row r="470" spans="1:8" x14ac:dyDescent="0.25">
      <c r="A470" s="4"/>
      <c r="B470" s="4"/>
      <c r="C470" s="4"/>
      <c r="D470" s="1"/>
      <c r="E470" s="1"/>
      <c r="F470" s="1"/>
      <c r="G470" s="1"/>
      <c r="H470" s="1"/>
    </row>
    <row r="471" spans="1:8" x14ac:dyDescent="0.25">
      <c r="A471" s="3"/>
      <c r="B471" s="3"/>
      <c r="C471" s="3"/>
      <c r="D471" s="1"/>
      <c r="E471" s="1"/>
      <c r="F471" s="1"/>
      <c r="G471" s="1"/>
      <c r="H471" s="1"/>
    </row>
    <row r="472" spans="1:8" x14ac:dyDescent="0.25">
      <c r="A472" s="3"/>
      <c r="B472" s="3"/>
      <c r="C472" s="3"/>
      <c r="D472" s="1"/>
      <c r="E472" s="1"/>
      <c r="F472" s="1"/>
      <c r="G472" s="1"/>
      <c r="H472" s="1"/>
    </row>
    <row r="473" spans="1:8" x14ac:dyDescent="0.25">
      <c r="A473" s="1"/>
      <c r="B473" s="1"/>
      <c r="C473" s="1"/>
      <c r="D473" s="1"/>
      <c r="E473" s="1"/>
      <c r="F473" s="1"/>
      <c r="G473" s="1"/>
      <c r="H473" s="1"/>
    </row>
    <row r="474" spans="1:8" x14ac:dyDescent="0.25">
      <c r="A474" s="3"/>
      <c r="B474" s="3"/>
      <c r="C474" s="3"/>
      <c r="D474" s="1"/>
      <c r="E474" s="1"/>
      <c r="F474" s="1"/>
      <c r="G474" s="1"/>
      <c r="H474" s="1"/>
    </row>
    <row r="475" spans="1:8" x14ac:dyDescent="0.25">
      <c r="A475" s="1"/>
      <c r="B475" s="1"/>
      <c r="C475" s="1"/>
      <c r="D475" s="1"/>
      <c r="E475" s="1"/>
      <c r="F475" s="1"/>
      <c r="G475" s="1"/>
      <c r="H475" s="1"/>
    </row>
    <row r="476" spans="1:8" x14ac:dyDescent="0.25">
      <c r="A476" s="1"/>
      <c r="B476" s="1"/>
      <c r="C476" s="1"/>
      <c r="D476" s="1"/>
      <c r="E476" s="1"/>
      <c r="F476" s="1"/>
      <c r="G476" s="1"/>
      <c r="H476" s="1"/>
    </row>
    <row r="477" spans="1:8" x14ac:dyDescent="0.25">
      <c r="A477" s="4"/>
      <c r="B477" s="4"/>
      <c r="C477" s="4"/>
      <c r="D477" s="1"/>
      <c r="E477" s="1"/>
      <c r="F477" s="1"/>
      <c r="G477" s="1"/>
      <c r="H477" s="1"/>
    </row>
    <row r="478" spans="1:8" x14ac:dyDescent="0.25">
      <c r="A478" s="3"/>
      <c r="B478" s="3"/>
      <c r="C478" s="3"/>
      <c r="D478" s="1"/>
      <c r="E478" s="1"/>
      <c r="F478" s="1"/>
      <c r="G478" s="1"/>
      <c r="H478" s="1"/>
    </row>
    <row r="479" spans="1:8" x14ac:dyDescent="0.25">
      <c r="A479" s="3"/>
      <c r="B479" s="3"/>
      <c r="C479" s="3"/>
      <c r="D479" s="1"/>
      <c r="E479" s="1"/>
      <c r="F479" s="1"/>
      <c r="G479" s="1"/>
      <c r="H479" s="1"/>
    </row>
    <row r="480" spans="1:8" x14ac:dyDescent="0.25">
      <c r="A480" s="1"/>
      <c r="B480" s="1"/>
      <c r="C480" s="1"/>
      <c r="D480" s="1"/>
      <c r="E480" s="1"/>
      <c r="F480" s="1"/>
      <c r="G480" s="1"/>
      <c r="H480" s="1"/>
    </row>
    <row r="481" spans="1:8" x14ac:dyDescent="0.25">
      <c r="A481" s="3"/>
      <c r="B481" s="3"/>
      <c r="C481" s="3"/>
      <c r="D481" s="1"/>
      <c r="E481" s="1"/>
      <c r="F481" s="1"/>
      <c r="G481" s="1"/>
      <c r="H481" s="1"/>
    </row>
    <row r="482" spans="1:8" x14ac:dyDescent="0.25">
      <c r="A482" s="1"/>
      <c r="B482" s="1"/>
      <c r="C482" s="1"/>
      <c r="D482" s="1"/>
      <c r="E482" s="1"/>
      <c r="F482" s="1"/>
      <c r="G482" s="1"/>
      <c r="H482" s="1"/>
    </row>
    <row r="483" spans="1:8" x14ac:dyDescent="0.25">
      <c r="A483" s="1"/>
      <c r="B483" s="1"/>
      <c r="C483" s="1"/>
      <c r="D483" s="1"/>
      <c r="E483" s="1"/>
      <c r="F483" s="1"/>
      <c r="G483" s="1"/>
      <c r="H483" s="1"/>
    </row>
    <row r="484" spans="1:8" x14ac:dyDescent="0.25">
      <c r="A484" s="4"/>
      <c r="B484" s="4"/>
      <c r="C484" s="4"/>
      <c r="D484" s="1"/>
      <c r="E484" s="1"/>
      <c r="F484" s="1"/>
      <c r="G484" s="1"/>
      <c r="H484" s="1"/>
    </row>
    <row r="485" spans="1:8" x14ac:dyDescent="0.25">
      <c r="A485" s="3"/>
      <c r="B485" s="3"/>
      <c r="C485" s="3"/>
      <c r="D485" s="1"/>
      <c r="E485" s="1"/>
      <c r="F485" s="1"/>
      <c r="G485" s="1"/>
      <c r="H485" s="1"/>
    </row>
    <row r="486" spans="1:8" x14ac:dyDescent="0.25">
      <c r="A486" s="3"/>
      <c r="B486" s="3"/>
      <c r="C486" s="3"/>
      <c r="D486" s="1"/>
      <c r="E486" s="1"/>
      <c r="F486" s="1"/>
      <c r="G486" s="1"/>
      <c r="H486" s="1"/>
    </row>
    <row r="487" spans="1:8" x14ac:dyDescent="0.25">
      <c r="A487" s="1"/>
      <c r="B487" s="1"/>
      <c r="C487" s="1"/>
      <c r="D487" s="1"/>
      <c r="E487" s="1"/>
      <c r="F487" s="1"/>
      <c r="G487" s="1"/>
      <c r="H487" s="1"/>
    </row>
    <row r="488" spans="1:8" x14ac:dyDescent="0.25">
      <c r="A488" s="3"/>
      <c r="B488" s="3"/>
      <c r="C488" s="3"/>
      <c r="D488" s="1"/>
      <c r="E488" s="1"/>
      <c r="F488" s="1"/>
      <c r="G488" s="1"/>
      <c r="H488" s="1"/>
    </row>
    <row r="489" spans="1:8" x14ac:dyDescent="0.25">
      <c r="A489" s="1"/>
      <c r="B489" s="1"/>
      <c r="C489" s="1"/>
      <c r="D489" s="1"/>
      <c r="E489" s="1"/>
      <c r="F489" s="1"/>
      <c r="G489" s="1"/>
      <c r="H489" s="1"/>
    </row>
    <row r="490" spans="1:8" x14ac:dyDescent="0.25">
      <c r="A490" s="1"/>
      <c r="B490" s="1"/>
      <c r="C490" s="1"/>
      <c r="D490" s="1"/>
      <c r="E490" s="1"/>
      <c r="F490" s="1"/>
      <c r="G490" s="1"/>
      <c r="H490" s="1"/>
    </row>
    <row r="491" spans="1:8" x14ac:dyDescent="0.25">
      <c r="A491" s="4"/>
      <c r="B491" s="4"/>
      <c r="C491" s="4"/>
      <c r="D491" s="1"/>
      <c r="E491" s="1"/>
      <c r="F491" s="1"/>
      <c r="G491" s="1"/>
      <c r="H491" s="1"/>
    </row>
    <row r="492" spans="1:8" x14ac:dyDescent="0.25">
      <c r="A492" s="3"/>
      <c r="B492" s="3"/>
      <c r="C492" s="3"/>
      <c r="D492" s="1"/>
      <c r="E492" s="1"/>
      <c r="F492" s="1"/>
      <c r="G492" s="1"/>
      <c r="H492" s="1"/>
    </row>
    <row r="493" spans="1:8" x14ac:dyDescent="0.25">
      <c r="A493" s="3"/>
      <c r="B493" s="3"/>
      <c r="C493" s="3"/>
      <c r="D493" s="1"/>
      <c r="E493" s="1"/>
      <c r="F493" s="1"/>
      <c r="G493" s="1"/>
      <c r="H493" s="1"/>
    </row>
    <row r="494" spans="1:8" x14ac:dyDescent="0.25">
      <c r="A494" s="1"/>
      <c r="B494" s="1"/>
      <c r="C494" s="1"/>
      <c r="D494" s="1"/>
      <c r="E494" s="1"/>
      <c r="F494" s="1"/>
      <c r="G494" s="1"/>
      <c r="H494" s="1"/>
    </row>
    <row r="495" spans="1:8" x14ac:dyDescent="0.25">
      <c r="A495" s="3"/>
      <c r="B495" s="3"/>
      <c r="C495" s="3"/>
      <c r="D495" s="1"/>
      <c r="E495" s="1"/>
      <c r="F495" s="1"/>
      <c r="G495" s="1"/>
      <c r="H495" s="1"/>
    </row>
    <row r="496" spans="1:8" x14ac:dyDescent="0.25">
      <c r="A496" s="1"/>
      <c r="B496" s="1"/>
      <c r="C496" s="1"/>
      <c r="D496" s="1"/>
      <c r="E496" s="1"/>
      <c r="F496" s="1"/>
      <c r="G496" s="1"/>
      <c r="H496" s="1"/>
    </row>
    <row r="497" spans="1:8" x14ac:dyDescent="0.25">
      <c r="A497" s="1"/>
      <c r="B497" s="1"/>
      <c r="C497" s="1"/>
      <c r="D497" s="1"/>
      <c r="E497" s="1"/>
      <c r="F497" s="1"/>
      <c r="G497" s="1"/>
      <c r="H497" s="1"/>
    </row>
    <row r="498" spans="1:8" x14ac:dyDescent="0.25">
      <c r="A498" s="4"/>
      <c r="B498" s="4"/>
      <c r="C498" s="4"/>
      <c r="D498" s="1"/>
      <c r="E498" s="1"/>
      <c r="F498" s="1"/>
      <c r="G498" s="1"/>
      <c r="H498" s="1"/>
    </row>
    <row r="499" spans="1:8" x14ac:dyDescent="0.25">
      <c r="A499" s="3"/>
      <c r="B499" s="3"/>
      <c r="C499" s="3"/>
      <c r="D499" s="1"/>
      <c r="E499" s="1"/>
      <c r="F499" s="1"/>
      <c r="G499" s="1"/>
      <c r="H499" s="1"/>
    </row>
    <row r="500" spans="1:8" x14ac:dyDescent="0.25">
      <c r="A500" s="3"/>
      <c r="B500" s="3"/>
      <c r="C500" s="3"/>
      <c r="D500" s="1"/>
      <c r="E500" s="1"/>
      <c r="F500" s="1"/>
      <c r="G500" s="1"/>
      <c r="H500" s="1"/>
    </row>
    <row r="501" spans="1:8" x14ac:dyDescent="0.25">
      <c r="A501" s="1"/>
      <c r="B501" s="1"/>
      <c r="C501" s="1"/>
      <c r="D501" s="1"/>
      <c r="E501" s="1"/>
      <c r="F501" s="1"/>
      <c r="G501" s="1"/>
      <c r="H501" s="1"/>
    </row>
    <row r="502" spans="1:8" x14ac:dyDescent="0.25">
      <c r="A502" s="3"/>
      <c r="B502" s="3"/>
      <c r="C502" s="3"/>
      <c r="D502" s="1"/>
      <c r="E502" s="1"/>
      <c r="F502" s="1"/>
      <c r="G502" s="1"/>
      <c r="H502" s="1"/>
    </row>
    <row r="503" spans="1:8" x14ac:dyDescent="0.25">
      <c r="A503" s="1"/>
      <c r="B503" s="1"/>
      <c r="C503" s="1"/>
      <c r="D503" s="1"/>
      <c r="E503" s="1"/>
      <c r="F503" s="1"/>
      <c r="G503" s="1"/>
      <c r="H503" s="1"/>
    </row>
    <row r="504" spans="1:8" x14ac:dyDescent="0.25">
      <c r="A504" s="1"/>
      <c r="B504" s="1"/>
      <c r="C504" s="1"/>
      <c r="D504" s="1"/>
      <c r="E504" s="1"/>
      <c r="F504" s="1"/>
      <c r="G504" s="1"/>
      <c r="H504" s="1"/>
    </row>
    <row r="505" spans="1:8" x14ac:dyDescent="0.25">
      <c r="A505" s="4"/>
      <c r="B505" s="4"/>
      <c r="C505" s="4"/>
      <c r="D505" s="1"/>
      <c r="E505" s="1"/>
      <c r="F505" s="1"/>
      <c r="G505" s="1"/>
      <c r="H505" s="1"/>
    </row>
    <row r="506" spans="1:8" x14ac:dyDescent="0.25">
      <c r="A506" s="3"/>
      <c r="B506" s="3"/>
      <c r="C506" s="3"/>
      <c r="D506" s="1"/>
      <c r="E506" s="1"/>
      <c r="F506" s="1"/>
      <c r="G506" s="1"/>
      <c r="H506" s="1"/>
    </row>
    <row r="507" spans="1:8" x14ac:dyDescent="0.25">
      <c r="A507" s="3"/>
      <c r="B507" s="3"/>
      <c r="C507" s="3"/>
      <c r="D507" s="1"/>
      <c r="E507" s="1"/>
      <c r="F507" s="1"/>
      <c r="G507" s="1"/>
      <c r="H507" s="1"/>
    </row>
    <row r="508" spans="1:8" x14ac:dyDescent="0.25">
      <c r="A508" s="1"/>
      <c r="B508" s="1"/>
      <c r="C508" s="1"/>
      <c r="D508" s="1"/>
      <c r="E508" s="1"/>
      <c r="F508" s="1"/>
      <c r="G508" s="1"/>
      <c r="H508" s="1"/>
    </row>
    <row r="509" spans="1:8" x14ac:dyDescent="0.25">
      <c r="A509" s="3"/>
      <c r="B509" s="3"/>
      <c r="C509" s="3"/>
      <c r="D509" s="1"/>
      <c r="E509" s="1"/>
      <c r="F509" s="1"/>
      <c r="G509" s="1"/>
      <c r="H509" s="1"/>
    </row>
    <row r="510" spans="1:8" x14ac:dyDescent="0.25">
      <c r="A510" s="1"/>
      <c r="B510" s="1"/>
      <c r="C510" s="1"/>
      <c r="D510" s="1"/>
      <c r="E510" s="1"/>
      <c r="F510" s="1"/>
      <c r="G510" s="1"/>
      <c r="H510" s="1"/>
    </row>
    <row r="511" spans="1:8" x14ac:dyDescent="0.25">
      <c r="A511" s="1"/>
      <c r="B511" s="1"/>
      <c r="C511" s="1"/>
      <c r="D511" s="1"/>
      <c r="E511" s="1"/>
      <c r="F511" s="1"/>
      <c r="G511" s="1"/>
      <c r="H511" s="1"/>
    </row>
    <row r="512" spans="1:8" x14ac:dyDescent="0.25">
      <c r="A512" s="3"/>
      <c r="B512" s="3"/>
      <c r="C512" s="3"/>
      <c r="D512" s="1"/>
      <c r="E512" s="1"/>
      <c r="F512" s="1"/>
      <c r="G512" s="1"/>
      <c r="H512" s="1"/>
    </row>
    <row r="513" spans="1:8" x14ac:dyDescent="0.25">
      <c r="A513" s="1"/>
      <c r="B513" s="1"/>
      <c r="C513" s="1"/>
      <c r="D513" s="1"/>
      <c r="E513" s="1"/>
      <c r="F513" s="1"/>
      <c r="G513" s="1"/>
      <c r="H513" s="1"/>
    </row>
    <row r="514" spans="1:8" x14ac:dyDescent="0.25">
      <c r="A514" s="1"/>
      <c r="B514" s="1"/>
      <c r="C514" s="1"/>
      <c r="D514" s="1"/>
      <c r="E514" s="1"/>
      <c r="F514" s="1"/>
      <c r="G514" s="1"/>
      <c r="H514" s="1"/>
    </row>
    <row r="515" spans="1:8" x14ac:dyDescent="0.25">
      <c r="A515" s="4"/>
      <c r="B515" s="4"/>
      <c r="C515" s="4"/>
      <c r="D515" s="1"/>
      <c r="E515" s="1"/>
      <c r="F515" s="1"/>
      <c r="G515" s="1"/>
      <c r="H515" s="1"/>
    </row>
    <row r="516" spans="1:8" x14ac:dyDescent="0.25">
      <c r="A516" s="3"/>
      <c r="B516" s="3"/>
      <c r="C516" s="3"/>
      <c r="D516" s="1"/>
      <c r="E516" s="1"/>
      <c r="F516" s="1"/>
      <c r="G516" s="1"/>
      <c r="H516" s="1"/>
    </row>
    <row r="517" spans="1:8" x14ac:dyDescent="0.25">
      <c r="A517" s="3"/>
      <c r="B517" s="3"/>
      <c r="C517" s="3"/>
      <c r="D517" s="1"/>
      <c r="E517" s="1"/>
      <c r="F517" s="1"/>
      <c r="G517" s="1"/>
      <c r="H517" s="1"/>
    </row>
    <row r="518" spans="1:8" x14ac:dyDescent="0.25">
      <c r="A518" s="1"/>
      <c r="B518" s="1"/>
      <c r="C518" s="1"/>
      <c r="D518" s="1"/>
      <c r="E518" s="1"/>
      <c r="F518" s="1"/>
      <c r="G518" s="1"/>
      <c r="H518" s="1"/>
    </row>
    <row r="519" spans="1:8" x14ac:dyDescent="0.25">
      <c r="A519" s="3"/>
      <c r="B519" s="3"/>
      <c r="C519" s="3"/>
      <c r="D519" s="1"/>
      <c r="E519" s="1"/>
      <c r="F519" s="1"/>
      <c r="G519" s="1"/>
      <c r="H519" s="1"/>
    </row>
    <row r="520" spans="1:8" x14ac:dyDescent="0.25">
      <c r="A520" s="1"/>
      <c r="B520" s="1"/>
      <c r="C520" s="1"/>
      <c r="D520" s="1"/>
      <c r="E520" s="1"/>
      <c r="F520" s="1"/>
      <c r="G520" s="1"/>
      <c r="H520" s="1"/>
    </row>
    <row r="521" spans="1:8" x14ac:dyDescent="0.25">
      <c r="A521" s="1"/>
      <c r="B521" s="1"/>
      <c r="C521" s="1"/>
      <c r="D521" s="1"/>
      <c r="E521" s="1"/>
      <c r="F521" s="1"/>
      <c r="G521" s="1"/>
      <c r="H521" s="1"/>
    </row>
    <row r="522" spans="1:8" x14ac:dyDescent="0.25">
      <c r="A522" s="4"/>
      <c r="B522" s="4"/>
      <c r="C522" s="4"/>
      <c r="D522" s="1"/>
      <c r="E522" s="1"/>
      <c r="F522" s="1"/>
      <c r="G522" s="1"/>
      <c r="H522" s="1"/>
    </row>
    <row r="523" spans="1:8" x14ac:dyDescent="0.25">
      <c r="A523" s="3"/>
      <c r="B523" s="3"/>
      <c r="C523" s="3"/>
      <c r="D523" s="1"/>
      <c r="E523" s="1"/>
      <c r="F523" s="1"/>
      <c r="G523" s="1"/>
      <c r="H523" s="1"/>
    </row>
    <row r="524" spans="1:8" x14ac:dyDescent="0.25">
      <c r="A524" s="3"/>
      <c r="B524" s="3"/>
      <c r="C524" s="3"/>
      <c r="D524" s="1"/>
      <c r="E524" s="1"/>
      <c r="F524" s="1"/>
      <c r="G524" s="1"/>
      <c r="H524" s="1"/>
    </row>
    <row r="525" spans="1:8" x14ac:dyDescent="0.25">
      <c r="A525" s="1"/>
      <c r="B525" s="1"/>
      <c r="C525" s="1"/>
      <c r="D525" s="1"/>
      <c r="E525" s="1"/>
      <c r="F525" s="1"/>
      <c r="G525" s="1"/>
      <c r="H525" s="1"/>
    </row>
    <row r="526" spans="1:8" x14ac:dyDescent="0.25">
      <c r="A526" s="3"/>
      <c r="B526" s="3"/>
      <c r="C526" s="3"/>
      <c r="D526" s="1"/>
      <c r="E526" s="1"/>
      <c r="F526" s="1"/>
      <c r="G526" s="1"/>
      <c r="H526" s="1"/>
    </row>
    <row r="527" spans="1:8" x14ac:dyDescent="0.25">
      <c r="A527" s="1"/>
      <c r="B527" s="1"/>
      <c r="C527" s="1"/>
      <c r="D527" s="1"/>
      <c r="E527" s="1"/>
      <c r="F527" s="1"/>
      <c r="G527" s="1"/>
      <c r="H527" s="1"/>
    </row>
    <row r="528" spans="1:8" x14ac:dyDescent="0.25">
      <c r="A528" s="1"/>
      <c r="B528" s="1"/>
      <c r="C528" s="1"/>
      <c r="D528" s="1"/>
      <c r="E528" s="1"/>
      <c r="F528" s="1"/>
      <c r="G528" s="1"/>
      <c r="H528" s="1"/>
    </row>
    <row r="529" spans="1:8" x14ac:dyDescent="0.25">
      <c r="A529" s="4"/>
      <c r="B529" s="4"/>
      <c r="C529" s="4"/>
      <c r="D529" s="1"/>
      <c r="E529" s="1"/>
      <c r="F529" s="1"/>
      <c r="G529" s="1"/>
      <c r="H529" s="1"/>
    </row>
    <row r="530" spans="1:8" x14ac:dyDescent="0.25">
      <c r="A530" s="3"/>
      <c r="B530" s="3"/>
      <c r="C530" s="3"/>
      <c r="D530" s="1"/>
      <c r="E530" s="1"/>
      <c r="F530" s="1"/>
      <c r="G530" s="1"/>
      <c r="H530" s="1"/>
    </row>
    <row r="531" spans="1:8" x14ac:dyDescent="0.25">
      <c r="A531" s="3"/>
      <c r="B531" s="3"/>
      <c r="C531" s="3"/>
      <c r="D531" s="1"/>
      <c r="E531" s="1"/>
      <c r="F531" s="1"/>
      <c r="G531" s="1"/>
      <c r="H531" s="1"/>
    </row>
    <row r="532" spans="1:8" x14ac:dyDescent="0.25">
      <c r="A532" s="1"/>
      <c r="B532" s="1"/>
      <c r="C532" s="1"/>
      <c r="D532" s="1"/>
      <c r="E532" s="1"/>
      <c r="F532" s="1"/>
      <c r="G532" s="1"/>
      <c r="H532" s="1"/>
    </row>
    <row r="533" spans="1:8" x14ac:dyDescent="0.25">
      <c r="A533" s="3"/>
      <c r="B533" s="3"/>
      <c r="C533" s="3"/>
      <c r="D533" s="1"/>
      <c r="E533" s="1"/>
      <c r="F533" s="1"/>
      <c r="G533" s="1"/>
      <c r="H533" s="1"/>
    </row>
    <row r="534" spans="1:8" x14ac:dyDescent="0.25">
      <c r="A534" s="1"/>
      <c r="B534" s="1"/>
      <c r="C534" s="1"/>
      <c r="D534" s="1"/>
      <c r="E534" s="1"/>
      <c r="F534" s="1"/>
      <c r="G534" s="1"/>
      <c r="H534" s="1"/>
    </row>
    <row r="535" spans="1:8" x14ac:dyDescent="0.25">
      <c r="A535" s="1"/>
      <c r="B535" s="1"/>
      <c r="C535" s="1"/>
      <c r="D535" s="1"/>
      <c r="E535" s="1"/>
      <c r="F535" s="1"/>
      <c r="G535" s="1"/>
      <c r="H535" s="1"/>
    </row>
    <row r="536" spans="1:8" x14ac:dyDescent="0.25">
      <c r="A536" s="4"/>
      <c r="B536" s="4"/>
      <c r="C536" s="4"/>
      <c r="D536" s="1"/>
      <c r="E536" s="1"/>
      <c r="F536" s="1"/>
      <c r="G536" s="1"/>
      <c r="H536" s="1"/>
    </row>
    <row r="537" spans="1:8" x14ac:dyDescent="0.25">
      <c r="A537" s="3"/>
      <c r="B537" s="3"/>
      <c r="C537" s="3"/>
      <c r="D537" s="1"/>
      <c r="E537" s="1"/>
      <c r="F537" s="1"/>
      <c r="G537" s="1"/>
      <c r="H537" s="1"/>
    </row>
    <row r="538" spans="1:8" x14ac:dyDescent="0.25">
      <c r="A538" s="3"/>
      <c r="B538" s="3"/>
      <c r="C538" s="3"/>
      <c r="D538" s="1"/>
      <c r="E538" s="1"/>
      <c r="F538" s="1"/>
      <c r="G538" s="1"/>
      <c r="H538" s="1"/>
    </row>
    <row r="539" spans="1:8" x14ac:dyDescent="0.25">
      <c r="A539" s="1"/>
      <c r="B539" s="1"/>
      <c r="C539" s="1"/>
      <c r="D539" s="1"/>
      <c r="E539" s="1"/>
      <c r="F539" s="1"/>
      <c r="G539" s="1"/>
      <c r="H539" s="1"/>
    </row>
    <row r="540" spans="1:8" x14ac:dyDescent="0.25">
      <c r="A540" s="3"/>
      <c r="B540" s="3"/>
      <c r="C540" s="3"/>
      <c r="D540" s="1"/>
      <c r="E540" s="1"/>
      <c r="F540" s="1"/>
      <c r="G540" s="1"/>
      <c r="H540" s="1"/>
    </row>
    <row r="541" spans="1:8" x14ac:dyDescent="0.25">
      <c r="A541" s="1"/>
      <c r="B541" s="1"/>
      <c r="C541" s="1"/>
      <c r="D541" s="1"/>
      <c r="E541" s="1"/>
      <c r="F541" s="1"/>
      <c r="G541" s="1"/>
      <c r="H541" s="1"/>
    </row>
    <row r="542" spans="1:8" x14ac:dyDescent="0.25">
      <c r="A542" s="1"/>
      <c r="B542" s="1"/>
      <c r="C542" s="1"/>
      <c r="D542" s="1"/>
      <c r="E542" s="1"/>
      <c r="F542" s="1"/>
      <c r="G542" s="1"/>
      <c r="H542" s="1"/>
    </row>
    <row r="543" spans="1:8" x14ac:dyDescent="0.25">
      <c r="A543" s="4"/>
      <c r="B543" s="4"/>
      <c r="C543" s="4"/>
      <c r="D543" s="1"/>
      <c r="E543" s="1"/>
      <c r="F543" s="1"/>
      <c r="G543" s="1"/>
      <c r="H543" s="1"/>
    </row>
    <row r="544" spans="1:8" x14ac:dyDescent="0.25">
      <c r="A544" s="3"/>
      <c r="B544" s="3"/>
      <c r="C544" s="3"/>
      <c r="D544" s="1"/>
      <c r="E544" s="1"/>
      <c r="F544" s="1"/>
      <c r="G544" s="1"/>
      <c r="H544" s="1"/>
    </row>
    <row r="545" spans="1:8" x14ac:dyDescent="0.25">
      <c r="A545" s="3"/>
      <c r="B545" s="3"/>
      <c r="C545" s="3"/>
      <c r="D545" s="1"/>
      <c r="E545" s="1"/>
      <c r="F545" s="1"/>
      <c r="G545" s="1"/>
      <c r="H545" s="1"/>
    </row>
    <row r="546" spans="1:8" x14ac:dyDescent="0.25">
      <c r="A546" s="1"/>
      <c r="B546" s="1"/>
      <c r="C546" s="1"/>
      <c r="D546" s="1"/>
      <c r="E546" s="1"/>
      <c r="F546" s="1"/>
      <c r="G546" s="1"/>
      <c r="H546" s="1"/>
    </row>
    <row r="547" spans="1:8" x14ac:dyDescent="0.25">
      <c r="A547" s="3"/>
      <c r="B547" s="3"/>
      <c r="C547" s="3"/>
      <c r="D547" s="1"/>
      <c r="E547" s="1"/>
      <c r="F547" s="1"/>
      <c r="G547" s="1"/>
      <c r="H547" s="1"/>
    </row>
    <row r="548" spans="1:8" x14ac:dyDescent="0.25">
      <c r="A548" s="1"/>
      <c r="B548" s="1"/>
      <c r="C548" s="1"/>
      <c r="D548" s="1"/>
      <c r="E548" s="1"/>
      <c r="F548" s="1"/>
      <c r="G548" s="1"/>
      <c r="H548" s="1"/>
    </row>
    <row r="549" spans="1:8" x14ac:dyDescent="0.25">
      <c r="A549" s="1"/>
      <c r="B549" s="1"/>
      <c r="C549" s="1"/>
      <c r="D549" s="1"/>
      <c r="E549" s="1"/>
      <c r="F549" s="1"/>
      <c r="G549" s="1"/>
      <c r="H549" s="1"/>
    </row>
    <row r="550" spans="1:8" x14ac:dyDescent="0.25">
      <c r="A550" s="4"/>
      <c r="B550" s="4"/>
      <c r="C550" s="4"/>
      <c r="D550" s="1"/>
      <c r="E550" s="1"/>
      <c r="F550" s="1"/>
      <c r="G550" s="1"/>
      <c r="H550" s="1"/>
    </row>
    <row r="551" spans="1:8" x14ac:dyDescent="0.25">
      <c r="A551" s="3"/>
      <c r="B551" s="3"/>
      <c r="C551" s="3"/>
      <c r="D551" s="1"/>
      <c r="E551" s="1"/>
      <c r="F551" s="1"/>
      <c r="G551" s="1"/>
      <c r="H551" s="1"/>
    </row>
    <row r="552" spans="1:8" x14ac:dyDescent="0.25">
      <c r="A552" s="3"/>
      <c r="B552" s="3"/>
      <c r="C552" s="3"/>
      <c r="D552" s="1"/>
      <c r="E552" s="1"/>
      <c r="F552" s="1"/>
      <c r="G552" s="1"/>
      <c r="H552" s="1"/>
    </row>
    <row r="553" spans="1:8" x14ac:dyDescent="0.25">
      <c r="A553" s="1"/>
      <c r="B553" s="1"/>
      <c r="C553" s="1"/>
      <c r="D553" s="1"/>
      <c r="E553" s="1"/>
      <c r="F553" s="1"/>
      <c r="G553" s="1"/>
      <c r="H553" s="1"/>
    </row>
    <row r="554" spans="1:8" x14ac:dyDescent="0.25">
      <c r="A554" s="3"/>
      <c r="B554" s="3"/>
      <c r="C554" s="3"/>
      <c r="D554" s="1"/>
      <c r="E554" s="1"/>
      <c r="F554" s="1"/>
      <c r="G554" s="1"/>
      <c r="H554" s="1"/>
    </row>
    <row r="555" spans="1:8" x14ac:dyDescent="0.25">
      <c r="A555" s="1"/>
      <c r="B555" s="1"/>
      <c r="C555" s="1"/>
      <c r="D555" s="1"/>
      <c r="E555" s="1"/>
      <c r="F555" s="1"/>
      <c r="G555" s="1"/>
      <c r="H555" s="1"/>
    </row>
    <row r="556" spans="1:8" x14ac:dyDescent="0.25">
      <c r="A556" s="1"/>
      <c r="B556" s="1"/>
      <c r="C556" s="1"/>
      <c r="D556" s="1"/>
      <c r="E556" s="1"/>
      <c r="F556" s="1"/>
      <c r="G556" s="1"/>
      <c r="H556" s="1"/>
    </row>
    <row r="557" spans="1:8" x14ac:dyDescent="0.25">
      <c r="A557" s="4"/>
      <c r="B557" s="4"/>
      <c r="C557" s="4"/>
      <c r="D557" s="1"/>
      <c r="E557" s="1"/>
      <c r="F557" s="1"/>
      <c r="G557" s="1"/>
      <c r="H557" s="1"/>
    </row>
    <row r="558" spans="1:8" x14ac:dyDescent="0.25">
      <c r="A558" s="3"/>
      <c r="B558" s="3"/>
      <c r="C558" s="3"/>
      <c r="D558" s="1"/>
      <c r="E558" s="1"/>
      <c r="F558" s="1"/>
      <c r="G558" s="1"/>
      <c r="H558" s="1"/>
    </row>
    <row r="559" spans="1:8" x14ac:dyDescent="0.25">
      <c r="A559" s="3"/>
      <c r="B559" s="3"/>
      <c r="C559" s="3"/>
      <c r="D559" s="1"/>
      <c r="E559" s="1"/>
      <c r="F559" s="1"/>
      <c r="G559" s="1"/>
      <c r="H559" s="1"/>
    </row>
    <row r="560" spans="1:8" x14ac:dyDescent="0.25">
      <c r="A560" s="1"/>
      <c r="B560" s="1"/>
      <c r="C560" s="1"/>
      <c r="D560" s="1"/>
      <c r="E560" s="1"/>
      <c r="F560" s="1"/>
      <c r="G560" s="1"/>
      <c r="H560" s="1"/>
    </row>
    <row r="561" spans="1:8" x14ac:dyDescent="0.25">
      <c r="A561" s="3"/>
      <c r="B561" s="3"/>
      <c r="C561" s="3"/>
      <c r="D561" s="1"/>
      <c r="E561" s="1"/>
      <c r="F561" s="1"/>
      <c r="G561" s="1"/>
      <c r="H561" s="1"/>
    </row>
    <row r="562" spans="1:8" x14ac:dyDescent="0.25">
      <c r="A562" s="1"/>
      <c r="B562" s="1"/>
      <c r="C562" s="1"/>
      <c r="D562" s="1"/>
      <c r="E562" s="1"/>
      <c r="F562" s="1"/>
      <c r="G562" s="1"/>
      <c r="H562" s="1"/>
    </row>
    <row r="563" spans="1:8" x14ac:dyDescent="0.25">
      <c r="A563" s="1"/>
      <c r="B563" s="1"/>
      <c r="C563" s="1"/>
      <c r="D563" s="1"/>
      <c r="E563" s="1"/>
      <c r="F563" s="1"/>
      <c r="G563" s="1"/>
      <c r="H563" s="1"/>
    </row>
    <row r="564" spans="1:8" x14ac:dyDescent="0.25">
      <c r="A564" s="4"/>
      <c r="B564" s="4"/>
      <c r="C564" s="4"/>
      <c r="D564" s="1"/>
      <c r="E564" s="1"/>
      <c r="F564" s="1"/>
      <c r="G564" s="1"/>
      <c r="H564" s="1"/>
    </row>
    <row r="565" spans="1:8" x14ac:dyDescent="0.25">
      <c r="A565" s="3"/>
      <c r="B565" s="3"/>
      <c r="C565" s="3"/>
      <c r="D565" s="1"/>
      <c r="E565" s="1"/>
      <c r="F565" s="1"/>
      <c r="G565" s="1"/>
      <c r="H565" s="1"/>
    </row>
    <row r="566" spans="1:8" x14ac:dyDescent="0.25">
      <c r="A566" s="3"/>
      <c r="B566" s="3"/>
      <c r="C566" s="3"/>
      <c r="D566" s="1"/>
      <c r="E566" s="1"/>
      <c r="F566" s="1"/>
      <c r="G566" s="1"/>
      <c r="H566" s="1"/>
    </row>
    <row r="567" spans="1:8" x14ac:dyDescent="0.25">
      <c r="A567" s="1"/>
      <c r="B567" s="1"/>
      <c r="C567" s="1"/>
      <c r="D567" s="1"/>
      <c r="E567" s="1"/>
      <c r="F567" s="1"/>
      <c r="G567" s="1"/>
      <c r="H567" s="1"/>
    </row>
    <row r="568" spans="1:8" x14ac:dyDescent="0.25">
      <c r="A568" s="3"/>
      <c r="B568" s="3"/>
      <c r="C568" s="3"/>
      <c r="D568" s="1"/>
      <c r="E568" s="1"/>
      <c r="F568" s="1"/>
      <c r="G568" s="1"/>
      <c r="H568" s="1"/>
    </row>
    <row r="569" spans="1:8" x14ac:dyDescent="0.25">
      <c r="A569" s="1"/>
      <c r="B569" s="1"/>
      <c r="C569" s="1"/>
      <c r="D569" s="1"/>
      <c r="E569" s="1"/>
      <c r="F569" s="1"/>
      <c r="G569" s="1"/>
      <c r="H569" s="1"/>
    </row>
    <row r="570" spans="1:8" x14ac:dyDescent="0.25">
      <c r="A570" s="1"/>
      <c r="B570" s="1"/>
      <c r="C570" s="1"/>
      <c r="D570" s="1"/>
      <c r="E570" s="1"/>
      <c r="F570" s="1"/>
      <c r="G570" s="1"/>
      <c r="H570" s="1"/>
    </row>
    <row r="571" spans="1:8" x14ac:dyDescent="0.25">
      <c r="A571" s="4"/>
      <c r="B571" s="4"/>
      <c r="C571" s="4"/>
      <c r="D571" s="1"/>
      <c r="E571" s="1"/>
      <c r="F571" s="1"/>
      <c r="G571" s="1"/>
      <c r="H571" s="1"/>
    </row>
    <row r="572" spans="1:8" x14ac:dyDescent="0.25">
      <c r="A572" s="3"/>
      <c r="B572" s="3"/>
      <c r="C572" s="3"/>
      <c r="D572" s="1"/>
      <c r="E572" s="1"/>
      <c r="F572" s="1"/>
      <c r="G572" s="1"/>
      <c r="H572" s="1"/>
    </row>
    <row r="573" spans="1:8" x14ac:dyDescent="0.25">
      <c r="A573" s="3"/>
      <c r="B573" s="3"/>
      <c r="C573" s="3"/>
      <c r="D573" s="1"/>
      <c r="E573" s="1"/>
      <c r="F573" s="1"/>
      <c r="G573" s="1"/>
      <c r="H573" s="1"/>
    </row>
    <row r="574" spans="1:8" x14ac:dyDescent="0.25">
      <c r="A574" s="1"/>
      <c r="B574" s="1"/>
      <c r="C574" s="1"/>
      <c r="D574" s="1"/>
      <c r="E574" s="1"/>
      <c r="F574" s="1"/>
      <c r="G574" s="1"/>
      <c r="H574" s="1"/>
    </row>
    <row r="575" spans="1:8" x14ac:dyDescent="0.25">
      <c r="A575" s="3"/>
      <c r="B575" s="3"/>
      <c r="C575" s="3"/>
      <c r="D575" s="1"/>
      <c r="E575" s="1"/>
      <c r="F575" s="1"/>
      <c r="G575" s="1"/>
      <c r="H575" s="1"/>
    </row>
    <row r="576" spans="1:8" x14ac:dyDescent="0.25">
      <c r="A576" s="1"/>
      <c r="B576" s="1"/>
      <c r="C576" s="1"/>
      <c r="D576" s="1"/>
      <c r="E576" s="1"/>
      <c r="F576" s="1"/>
      <c r="G576" s="1"/>
      <c r="H576" s="1"/>
    </row>
    <row r="577" spans="1:8" x14ac:dyDescent="0.25">
      <c r="A577" s="1"/>
      <c r="B577" s="1"/>
      <c r="C577" s="1"/>
      <c r="D577" s="1"/>
      <c r="E577" s="1"/>
      <c r="F577" s="1"/>
      <c r="G577" s="1"/>
      <c r="H577" s="1"/>
    </row>
    <row r="578" spans="1:8" x14ac:dyDescent="0.25">
      <c r="A578" s="4"/>
      <c r="B578" s="4"/>
      <c r="C578" s="4"/>
      <c r="D578" s="1"/>
      <c r="E578" s="1"/>
      <c r="F578" s="1"/>
      <c r="G578" s="1"/>
      <c r="H578" s="1"/>
    </row>
    <row r="579" spans="1:8" x14ac:dyDescent="0.25">
      <c r="A579" s="3"/>
      <c r="B579" s="3"/>
      <c r="C579" s="3"/>
      <c r="D579" s="1"/>
      <c r="E579" s="1"/>
      <c r="F579" s="1"/>
      <c r="G579" s="1"/>
      <c r="H579" s="1"/>
    </row>
    <row r="580" spans="1:8" x14ac:dyDescent="0.25">
      <c r="A580" s="3"/>
      <c r="B580" s="3"/>
      <c r="C580" s="3"/>
      <c r="D580" s="1"/>
      <c r="E580" s="1"/>
      <c r="F580" s="1"/>
      <c r="G580" s="1"/>
      <c r="H580" s="1"/>
    </row>
    <row r="581" spans="1:8" x14ac:dyDescent="0.25">
      <c r="A581" s="1"/>
      <c r="B581" s="1"/>
      <c r="C581" s="1"/>
      <c r="D581" s="1"/>
      <c r="E581" s="1"/>
      <c r="F581" s="1"/>
      <c r="G581" s="1"/>
      <c r="H581" s="1"/>
    </row>
    <row r="582" spans="1:8" x14ac:dyDescent="0.25">
      <c r="A582" s="3"/>
      <c r="B582" s="3"/>
      <c r="C582" s="3"/>
      <c r="D582" s="1"/>
      <c r="E582" s="1"/>
      <c r="F582" s="1"/>
      <c r="G582" s="1"/>
      <c r="H582" s="1"/>
    </row>
    <row r="583" spans="1:8" x14ac:dyDescent="0.25">
      <c r="A583" s="1"/>
      <c r="B583" s="1"/>
      <c r="C583" s="1"/>
      <c r="D583" s="1"/>
      <c r="E583" s="1"/>
      <c r="F583" s="1"/>
      <c r="G583" s="1"/>
      <c r="H583" s="1"/>
    </row>
    <row r="584" spans="1:8" x14ac:dyDescent="0.25">
      <c r="A584" s="1"/>
      <c r="B584" s="1"/>
      <c r="C584" s="1"/>
      <c r="D584" s="1"/>
      <c r="E584" s="1"/>
      <c r="F584" s="1"/>
      <c r="G584" s="1"/>
      <c r="H584" s="1"/>
    </row>
    <row r="585" spans="1:8" x14ac:dyDescent="0.25">
      <c r="A585" s="4"/>
      <c r="B585" s="4"/>
      <c r="C585" s="4"/>
      <c r="D585" s="1"/>
      <c r="E585" s="1"/>
      <c r="F585" s="1"/>
      <c r="G585" s="1"/>
      <c r="H585" s="1"/>
    </row>
    <row r="586" spans="1:8" x14ac:dyDescent="0.25">
      <c r="A586" s="3"/>
      <c r="B586" s="3"/>
      <c r="C586" s="3"/>
      <c r="D586" s="1"/>
      <c r="E586" s="1"/>
      <c r="F586" s="1"/>
      <c r="G586" s="1"/>
      <c r="H586" s="1"/>
    </row>
    <row r="587" spans="1:8" x14ac:dyDescent="0.25">
      <c r="A587" s="3"/>
      <c r="B587" s="3"/>
      <c r="C587" s="3"/>
      <c r="D587" s="1"/>
      <c r="E587" s="1"/>
      <c r="F587" s="1"/>
      <c r="G587" s="1"/>
      <c r="H587" s="1"/>
    </row>
    <row r="588" spans="1:8" x14ac:dyDescent="0.25">
      <c r="A588" s="1"/>
      <c r="B588" s="1"/>
      <c r="C588" s="1"/>
      <c r="D588" s="1"/>
      <c r="E588" s="1"/>
      <c r="F588" s="1"/>
      <c r="G588" s="1"/>
      <c r="H588" s="1"/>
    </row>
    <row r="589" spans="1:8" x14ac:dyDescent="0.25">
      <c r="A589" s="3"/>
      <c r="B589" s="3"/>
      <c r="C589" s="3"/>
      <c r="D589" s="1"/>
      <c r="E589" s="1"/>
      <c r="F589" s="1"/>
      <c r="G589" s="1"/>
      <c r="H589" s="1"/>
    </row>
    <row r="590" spans="1:8" x14ac:dyDescent="0.25">
      <c r="A590" s="1"/>
      <c r="B590" s="1"/>
      <c r="C590" s="1"/>
      <c r="D590" s="1"/>
      <c r="E590" s="1"/>
      <c r="F590" s="1"/>
      <c r="G590" s="1"/>
      <c r="H590" s="1"/>
    </row>
    <row r="591" spans="1:8" x14ac:dyDescent="0.25">
      <c r="A591" s="1"/>
      <c r="B591" s="1"/>
      <c r="C591" s="1"/>
      <c r="D591" s="1"/>
      <c r="E591" s="1"/>
      <c r="F591" s="1"/>
      <c r="G591" s="1"/>
      <c r="H591" s="1"/>
    </row>
    <row r="592" spans="1:8" x14ac:dyDescent="0.25">
      <c r="A592" s="4"/>
      <c r="B592" s="4"/>
      <c r="C592" s="4"/>
      <c r="D592" s="1"/>
      <c r="E592" s="1"/>
      <c r="F592" s="1"/>
      <c r="G592" s="1"/>
      <c r="H592" s="1"/>
    </row>
    <row r="593" spans="1:8" x14ac:dyDescent="0.25">
      <c r="A593" s="3"/>
      <c r="B593" s="3"/>
      <c r="C593" s="3"/>
      <c r="D593" s="1"/>
      <c r="E593" s="1"/>
      <c r="F593" s="1"/>
      <c r="G593" s="1"/>
      <c r="H593" s="1"/>
    </row>
    <row r="594" spans="1:8" x14ac:dyDescent="0.25">
      <c r="A594" s="3"/>
      <c r="B594" s="3"/>
      <c r="C594" s="3"/>
      <c r="D594" s="1"/>
      <c r="E594" s="1"/>
      <c r="F594" s="1"/>
      <c r="G594" s="1"/>
      <c r="H594" s="1"/>
    </row>
    <row r="595" spans="1:8" x14ac:dyDescent="0.25">
      <c r="A595" s="1"/>
      <c r="B595" s="1"/>
      <c r="C595" s="1"/>
      <c r="D595" s="1"/>
      <c r="E595" s="1"/>
      <c r="F595" s="1"/>
      <c r="G595" s="1"/>
      <c r="H595" s="1"/>
    </row>
    <row r="596" spans="1:8" x14ac:dyDescent="0.25">
      <c r="A596" s="3"/>
      <c r="B596" s="3"/>
      <c r="C596" s="3"/>
      <c r="D596" s="1"/>
      <c r="E596" s="1"/>
      <c r="F596" s="1"/>
      <c r="G596" s="1"/>
      <c r="H596" s="1"/>
    </row>
    <row r="597" spans="1:8" x14ac:dyDescent="0.25">
      <c r="A597" s="1"/>
      <c r="B597" s="1"/>
      <c r="C597" s="1"/>
      <c r="D597" s="1"/>
      <c r="E597" s="1"/>
      <c r="F597" s="1"/>
      <c r="G597" s="1"/>
      <c r="H597" s="1"/>
    </row>
    <row r="598" spans="1:8" x14ac:dyDescent="0.25">
      <c r="A598" s="1"/>
      <c r="B598" s="1"/>
      <c r="C598" s="1"/>
      <c r="D598" s="1"/>
      <c r="E598" s="1"/>
      <c r="F598" s="1"/>
      <c r="G598" s="1"/>
      <c r="H598" s="1"/>
    </row>
    <row r="599" spans="1:8" x14ac:dyDescent="0.25">
      <c r="A599" s="4"/>
      <c r="B599" s="4"/>
      <c r="C599" s="4"/>
      <c r="D599" s="1"/>
      <c r="E599" s="1"/>
      <c r="F599" s="1"/>
      <c r="G599" s="1"/>
      <c r="H599" s="1"/>
    </row>
    <row r="600" spans="1:8" x14ac:dyDescent="0.25">
      <c r="A600" s="3"/>
      <c r="B600" s="3"/>
      <c r="C600" s="3"/>
      <c r="D600" s="1"/>
      <c r="E600" s="1"/>
      <c r="F600" s="1"/>
      <c r="G600" s="1"/>
      <c r="H600" s="1"/>
    </row>
    <row r="601" spans="1:8" x14ac:dyDescent="0.25">
      <c r="A601" s="3"/>
      <c r="B601" s="3"/>
      <c r="C601" s="3"/>
      <c r="D601" s="1"/>
      <c r="E601" s="1"/>
      <c r="F601" s="1"/>
      <c r="G601" s="1"/>
      <c r="H601" s="1"/>
    </row>
    <row r="602" spans="1:8" x14ac:dyDescent="0.25">
      <c r="A602" s="1"/>
      <c r="B602" s="1"/>
      <c r="C602" s="1"/>
      <c r="D602" s="1"/>
      <c r="E602" s="1"/>
      <c r="F602" s="1"/>
      <c r="G602" s="1"/>
      <c r="H602" s="1"/>
    </row>
    <row r="603" spans="1:8" x14ac:dyDescent="0.25">
      <c r="A603" s="3"/>
      <c r="B603" s="3"/>
      <c r="C603" s="3"/>
      <c r="D603" s="1"/>
      <c r="E603" s="1"/>
      <c r="F603" s="1"/>
      <c r="G603" s="1"/>
      <c r="H603" s="1"/>
    </row>
    <row r="604" spans="1:8" x14ac:dyDescent="0.25">
      <c r="A604" s="1"/>
      <c r="B604" s="1"/>
      <c r="C604" s="1"/>
      <c r="D604" s="1"/>
      <c r="E604" s="1"/>
      <c r="F604" s="1"/>
      <c r="G604" s="1"/>
      <c r="H604" s="1"/>
    </row>
    <row r="605" spans="1:8" x14ac:dyDescent="0.25">
      <c r="A605" s="1"/>
      <c r="B605" s="1"/>
      <c r="C605" s="1"/>
      <c r="D605" s="1"/>
      <c r="E605" s="1"/>
      <c r="F605" s="1"/>
      <c r="G605" s="1"/>
      <c r="H605" s="1"/>
    </row>
    <row r="606" spans="1:8" x14ac:dyDescent="0.25">
      <c r="A606" s="4"/>
      <c r="B606" s="4"/>
      <c r="C606" s="4"/>
      <c r="D606" s="1"/>
      <c r="E606" s="1"/>
      <c r="F606" s="1"/>
      <c r="G606" s="1"/>
      <c r="H606" s="1"/>
    </row>
    <row r="607" spans="1:8" x14ac:dyDescent="0.25">
      <c r="A607" s="3"/>
      <c r="B607" s="3"/>
      <c r="C607" s="3"/>
      <c r="D607" s="1"/>
      <c r="E607" s="1"/>
      <c r="F607" s="1"/>
      <c r="G607" s="1"/>
      <c r="H607" s="1"/>
    </row>
    <row r="608" spans="1:8" x14ac:dyDescent="0.25">
      <c r="A608" s="3"/>
      <c r="B608" s="3"/>
      <c r="C608" s="3"/>
      <c r="D608" s="1"/>
      <c r="E608" s="1"/>
      <c r="F608" s="1"/>
      <c r="G608" s="1"/>
      <c r="H608" s="1"/>
    </row>
    <row r="609" spans="1:8" x14ac:dyDescent="0.25">
      <c r="A609" s="1"/>
      <c r="B609" s="1"/>
      <c r="C609" s="1"/>
      <c r="D609" s="1"/>
      <c r="E609" s="1"/>
      <c r="F609" s="1"/>
      <c r="G609" s="1"/>
      <c r="H609" s="1"/>
    </row>
    <row r="610" spans="1:8" x14ac:dyDescent="0.25">
      <c r="A610" s="3"/>
      <c r="B610" s="3"/>
      <c r="C610" s="3"/>
      <c r="D610" s="1"/>
      <c r="E610" s="1"/>
      <c r="F610" s="1"/>
      <c r="G610" s="1"/>
      <c r="H610" s="1"/>
    </row>
    <row r="611" spans="1:8" x14ac:dyDescent="0.25">
      <c r="A611" s="1"/>
      <c r="B611" s="1"/>
      <c r="C611" s="1"/>
      <c r="D611" s="1"/>
      <c r="E611" s="1"/>
      <c r="F611" s="1"/>
      <c r="G611" s="1"/>
      <c r="H611" s="1"/>
    </row>
    <row r="612" spans="1:8" x14ac:dyDescent="0.25">
      <c r="A612" s="1"/>
      <c r="B612" s="1"/>
      <c r="C612" s="1"/>
      <c r="D612" s="1"/>
      <c r="E612" s="1"/>
      <c r="F612" s="1"/>
      <c r="G612" s="1"/>
      <c r="H612" s="1"/>
    </row>
    <row r="613" spans="1:8" x14ac:dyDescent="0.25">
      <c r="A613" s="4"/>
      <c r="B613" s="4"/>
      <c r="C613" s="4"/>
      <c r="D613" s="1"/>
      <c r="E613" s="1"/>
      <c r="F613" s="1"/>
      <c r="G613" s="1"/>
      <c r="H613" s="1"/>
    </row>
    <row r="614" spans="1:8" x14ac:dyDescent="0.25">
      <c r="A614" s="3"/>
      <c r="B614" s="3"/>
      <c r="C614" s="3"/>
      <c r="D614" s="1"/>
      <c r="E614" s="1"/>
      <c r="F614" s="1"/>
      <c r="G614" s="1"/>
      <c r="H614" s="1"/>
    </row>
    <row r="615" spans="1:8" x14ac:dyDescent="0.25">
      <c r="A615" s="3"/>
      <c r="B615" s="3"/>
      <c r="C615" s="3"/>
      <c r="D615" s="1"/>
      <c r="E615" s="1"/>
      <c r="F615" s="1"/>
      <c r="G615" s="1"/>
      <c r="H615" s="1"/>
    </row>
    <row r="616" spans="1:8" x14ac:dyDescent="0.25">
      <c r="A616" s="1"/>
      <c r="B616" s="1"/>
      <c r="C616" s="1"/>
      <c r="D616" s="1"/>
      <c r="E616" s="1"/>
      <c r="F616" s="1"/>
      <c r="G616" s="1"/>
      <c r="H616" s="1"/>
    </row>
    <row r="617" spans="1:8" x14ac:dyDescent="0.25">
      <c r="A617" s="3"/>
      <c r="B617" s="3"/>
      <c r="C617" s="3"/>
      <c r="D617" s="1"/>
      <c r="E617" s="1"/>
      <c r="F617" s="1"/>
      <c r="G617" s="1"/>
      <c r="H617" s="1"/>
    </row>
    <row r="618" spans="1:8" x14ac:dyDescent="0.25">
      <c r="A618" s="1"/>
      <c r="B618" s="1"/>
      <c r="C618" s="1"/>
      <c r="D618" s="1"/>
      <c r="E618" s="1"/>
      <c r="F618" s="1"/>
      <c r="G618" s="1"/>
      <c r="H618" s="1"/>
    </row>
    <row r="619" spans="1:8" x14ac:dyDescent="0.25">
      <c r="A619" s="1"/>
      <c r="B619" s="1"/>
      <c r="C619" s="1"/>
      <c r="D619" s="1"/>
      <c r="E619" s="1"/>
      <c r="F619" s="1"/>
      <c r="G619" s="1"/>
      <c r="H619" s="1"/>
    </row>
    <row r="620" spans="1:8" x14ac:dyDescent="0.25">
      <c r="A620" s="4"/>
      <c r="B620" s="4"/>
      <c r="C620" s="4"/>
      <c r="D620" s="1"/>
      <c r="E620" s="1"/>
      <c r="F620" s="1"/>
      <c r="G620" s="1"/>
      <c r="H620" s="1"/>
    </row>
    <row r="621" spans="1:8" x14ac:dyDescent="0.25">
      <c r="A621" s="3"/>
      <c r="B621" s="3"/>
      <c r="C621" s="3"/>
      <c r="D621" s="1"/>
      <c r="E621" s="1"/>
      <c r="F621" s="1"/>
      <c r="G621" s="1"/>
      <c r="H621" s="1"/>
    </row>
    <row r="622" spans="1:8" x14ac:dyDescent="0.25">
      <c r="A622" s="3"/>
      <c r="B622" s="3"/>
      <c r="C622" s="3"/>
      <c r="D622" s="1"/>
      <c r="E622" s="1"/>
      <c r="F622" s="1"/>
      <c r="G622" s="1"/>
      <c r="H622" s="1"/>
    </row>
    <row r="623" spans="1:8" x14ac:dyDescent="0.25">
      <c r="A623" s="1"/>
      <c r="B623" s="1"/>
      <c r="C623" s="1"/>
      <c r="D623" s="1"/>
      <c r="E623" s="1"/>
      <c r="F623" s="1"/>
      <c r="G623" s="1"/>
      <c r="H623" s="1"/>
    </row>
    <row r="624" spans="1:8" x14ac:dyDescent="0.25">
      <c r="A624" s="3"/>
      <c r="B624" s="3"/>
      <c r="C624" s="3"/>
      <c r="D624" s="1"/>
      <c r="E624" s="1"/>
      <c r="F624" s="1"/>
      <c r="G624" s="1"/>
      <c r="H624" s="1"/>
    </row>
    <row r="625" spans="1:8" x14ac:dyDescent="0.25">
      <c r="A625" s="1"/>
      <c r="B625" s="1"/>
      <c r="C625" s="1"/>
      <c r="D625" s="1"/>
      <c r="E625" s="1"/>
      <c r="F625" s="1"/>
      <c r="G625" s="1"/>
      <c r="H625" s="1"/>
    </row>
    <row r="626" spans="1:8" x14ac:dyDescent="0.25">
      <c r="A626" s="1"/>
      <c r="B626" s="1"/>
      <c r="C626" s="1"/>
      <c r="D626" s="1"/>
      <c r="E626" s="1"/>
      <c r="F626" s="1"/>
      <c r="G626" s="1"/>
      <c r="H626" s="1"/>
    </row>
    <row r="627" spans="1:8" x14ac:dyDescent="0.25">
      <c r="A627" s="4"/>
      <c r="B627" s="4"/>
      <c r="C627" s="4"/>
      <c r="D627" s="1"/>
      <c r="E627" s="1"/>
      <c r="F627" s="1"/>
      <c r="G627" s="1"/>
      <c r="H627" s="1"/>
    </row>
    <row r="628" spans="1:8" x14ac:dyDescent="0.25">
      <c r="A628" s="3"/>
      <c r="B628" s="3"/>
      <c r="C628" s="3"/>
      <c r="D628" s="1"/>
      <c r="E628" s="1"/>
      <c r="F628" s="1"/>
      <c r="G628" s="1"/>
      <c r="H628" s="1"/>
    </row>
    <row r="629" spans="1:8" x14ac:dyDescent="0.25">
      <c r="A629" s="3"/>
      <c r="B629" s="3"/>
      <c r="C629" s="3"/>
      <c r="D629" s="1"/>
      <c r="E629" s="1"/>
      <c r="F629" s="1"/>
      <c r="G629" s="1"/>
      <c r="H629" s="1"/>
    </row>
    <row r="630" spans="1:8" x14ac:dyDescent="0.25">
      <c r="A630" s="1"/>
      <c r="B630" s="1"/>
      <c r="C630" s="1"/>
      <c r="D630" s="1"/>
      <c r="E630" s="1"/>
      <c r="F630" s="1"/>
      <c r="G630" s="1"/>
      <c r="H630" s="1"/>
    </row>
    <row r="631" spans="1:8" x14ac:dyDescent="0.25">
      <c r="A631" s="3"/>
      <c r="B631" s="3"/>
      <c r="C631" s="3"/>
      <c r="D631" s="1"/>
      <c r="E631" s="1"/>
      <c r="F631" s="1"/>
      <c r="G631" s="1"/>
      <c r="H631" s="1"/>
    </row>
    <row r="632" spans="1:8" x14ac:dyDescent="0.25">
      <c r="A632" s="1"/>
      <c r="B632" s="1"/>
      <c r="C632" s="1"/>
      <c r="D632" s="1"/>
      <c r="E632" s="1"/>
      <c r="F632" s="1"/>
      <c r="G632" s="1"/>
      <c r="H632" s="1"/>
    </row>
    <row r="633" spans="1:8" x14ac:dyDescent="0.25">
      <c r="A633" s="1"/>
      <c r="B633" s="1"/>
      <c r="C633" s="1"/>
      <c r="D633" s="1"/>
      <c r="E633" s="1"/>
      <c r="F633" s="1"/>
      <c r="G633" s="1"/>
      <c r="H633" s="1"/>
    </row>
    <row r="634" spans="1:8" x14ac:dyDescent="0.25">
      <c r="A634" s="4"/>
      <c r="B634" s="4"/>
      <c r="C634" s="4"/>
      <c r="D634" s="1"/>
      <c r="E634" s="1"/>
      <c r="F634" s="1"/>
      <c r="G634" s="1"/>
      <c r="H634" s="1"/>
    </row>
    <row r="635" spans="1:8" x14ac:dyDescent="0.25">
      <c r="A635" s="3"/>
      <c r="B635" s="3"/>
      <c r="C635" s="3"/>
      <c r="D635" s="1"/>
      <c r="E635" s="1"/>
      <c r="F635" s="1"/>
      <c r="G635" s="1"/>
      <c r="H635" s="1"/>
    </row>
    <row r="636" spans="1:8" x14ac:dyDescent="0.25">
      <c r="A636" s="3"/>
      <c r="B636" s="3"/>
      <c r="C636" s="3"/>
      <c r="D636" s="1"/>
      <c r="E636" s="1"/>
      <c r="F636" s="1"/>
      <c r="G636" s="1"/>
      <c r="H636" s="1"/>
    </row>
    <row r="637" spans="1:8" x14ac:dyDescent="0.25">
      <c r="A637" s="1"/>
      <c r="B637" s="1"/>
      <c r="C637" s="1"/>
      <c r="D637" s="1"/>
      <c r="E637" s="1"/>
      <c r="F637" s="1"/>
      <c r="G637" s="1"/>
      <c r="H637" s="1"/>
    </row>
    <row r="638" spans="1:8" x14ac:dyDescent="0.25">
      <c r="A638" s="3"/>
      <c r="B638" s="3"/>
      <c r="C638" s="3"/>
      <c r="D638" s="1"/>
      <c r="E638" s="1"/>
      <c r="F638" s="1"/>
      <c r="G638" s="1"/>
      <c r="H638" s="1"/>
    </row>
    <row r="639" spans="1:8" x14ac:dyDescent="0.25">
      <c r="A639" s="1"/>
      <c r="B639" s="1"/>
      <c r="C639" s="1"/>
      <c r="D639" s="1"/>
      <c r="E639" s="1"/>
      <c r="F639" s="1"/>
      <c r="G639" s="1"/>
      <c r="H639" s="1"/>
    </row>
    <row r="640" spans="1:8" x14ac:dyDescent="0.25">
      <c r="A640" s="1"/>
      <c r="B640" s="1"/>
      <c r="C640" s="1"/>
      <c r="D640" s="1"/>
      <c r="E640" s="1"/>
      <c r="F640" s="1"/>
      <c r="G640" s="1"/>
      <c r="H640" s="1"/>
    </row>
    <row r="641" spans="1:8" x14ac:dyDescent="0.25">
      <c r="A641" s="4"/>
      <c r="B641" s="4"/>
      <c r="C641" s="4"/>
      <c r="D641" s="1"/>
      <c r="E641" s="1"/>
      <c r="F641" s="1"/>
      <c r="G641" s="1"/>
      <c r="H641" s="1"/>
    </row>
    <row r="642" spans="1:8" x14ac:dyDescent="0.25">
      <c r="A642" s="3"/>
      <c r="B642" s="3"/>
      <c r="C642" s="3"/>
      <c r="D642" s="1"/>
      <c r="E642" s="1"/>
      <c r="F642" s="1"/>
      <c r="G642" s="1"/>
      <c r="H642" s="1"/>
    </row>
    <row r="643" spans="1:8" x14ac:dyDescent="0.25">
      <c r="A643" s="3"/>
      <c r="B643" s="3"/>
      <c r="C643" s="3"/>
      <c r="D643" s="1"/>
      <c r="E643" s="1"/>
      <c r="F643" s="1"/>
      <c r="G643" s="1"/>
      <c r="H643" s="1"/>
    </row>
    <row r="644" spans="1:8" x14ac:dyDescent="0.25">
      <c r="A644" s="1"/>
      <c r="B644" s="1"/>
      <c r="C644" s="1"/>
      <c r="D644" s="1"/>
      <c r="E644" s="1"/>
      <c r="F644" s="1"/>
      <c r="G644" s="1"/>
      <c r="H644" s="1"/>
    </row>
    <row r="645" spans="1:8" x14ac:dyDescent="0.25">
      <c r="A645" s="3"/>
      <c r="B645" s="3"/>
      <c r="C645" s="3"/>
      <c r="D645" s="1"/>
      <c r="E645" s="1"/>
      <c r="F645" s="1"/>
      <c r="G645" s="1"/>
      <c r="H645" s="1"/>
    </row>
    <row r="646" spans="1:8" x14ac:dyDescent="0.25">
      <c r="A646" s="1"/>
      <c r="B646" s="1"/>
      <c r="C646" s="1"/>
      <c r="D646" s="1"/>
      <c r="E646" s="1"/>
      <c r="F646" s="1"/>
      <c r="G646" s="1"/>
      <c r="H646" s="1"/>
    </row>
    <row r="647" spans="1:8" x14ac:dyDescent="0.25">
      <c r="A647" s="1"/>
      <c r="B647" s="1"/>
      <c r="C647" s="1"/>
      <c r="D647" s="1"/>
      <c r="E647" s="1"/>
      <c r="F647" s="1"/>
      <c r="G647" s="1"/>
      <c r="H647" s="1"/>
    </row>
    <row r="648" spans="1:8" x14ac:dyDescent="0.25">
      <c r="A648" s="4"/>
      <c r="B648" s="4"/>
      <c r="C648" s="4"/>
      <c r="D648" s="1"/>
      <c r="E648" s="1"/>
      <c r="F648" s="1"/>
      <c r="G648" s="1"/>
      <c r="H648" s="1"/>
    </row>
    <row r="649" spans="1:8" x14ac:dyDescent="0.25">
      <c r="A649" s="3"/>
      <c r="B649" s="3"/>
      <c r="C649" s="3"/>
      <c r="D649" s="1"/>
      <c r="E649" s="1"/>
      <c r="F649" s="1"/>
      <c r="G649" s="1"/>
      <c r="H649" s="1"/>
    </row>
    <row r="650" spans="1:8" x14ac:dyDescent="0.25">
      <c r="A650" s="3"/>
      <c r="B650" s="3"/>
      <c r="C650" s="3"/>
      <c r="D650" s="1"/>
      <c r="E650" s="1"/>
      <c r="F650" s="1"/>
      <c r="G650" s="1"/>
      <c r="H650" s="1"/>
    </row>
    <row r="651" spans="1:8" x14ac:dyDescent="0.25">
      <c r="A651" s="1"/>
      <c r="B651" s="1"/>
      <c r="C651" s="1"/>
      <c r="D651" s="1"/>
      <c r="E651" s="1"/>
      <c r="F651" s="1"/>
      <c r="G651" s="1"/>
      <c r="H651" s="1"/>
    </row>
    <row r="652" spans="1:8" x14ac:dyDescent="0.25">
      <c r="A652" s="3"/>
      <c r="B652" s="3"/>
      <c r="C652" s="3"/>
      <c r="D652" s="1"/>
      <c r="E652" s="1"/>
      <c r="F652" s="1"/>
      <c r="G652" s="1"/>
      <c r="H652" s="1"/>
    </row>
    <row r="653" spans="1:8" x14ac:dyDescent="0.25">
      <c r="A653" s="1"/>
      <c r="B653" s="1"/>
      <c r="C653" s="1"/>
      <c r="D653" s="1"/>
      <c r="E653" s="1"/>
      <c r="F653" s="1"/>
      <c r="G653" s="1"/>
      <c r="H653" s="1"/>
    </row>
    <row r="654" spans="1:8" x14ac:dyDescent="0.25">
      <c r="A654" s="1"/>
      <c r="B654" s="1"/>
      <c r="C654" s="1"/>
      <c r="D654" s="1"/>
      <c r="E654" s="1"/>
      <c r="F654" s="1"/>
      <c r="G654" s="1"/>
      <c r="H654" s="1"/>
    </row>
    <row r="655" spans="1:8" x14ac:dyDescent="0.25">
      <c r="A655" s="4"/>
      <c r="B655" s="4"/>
      <c r="C655" s="4"/>
      <c r="D655" s="1"/>
      <c r="E655" s="1"/>
      <c r="F655" s="1"/>
      <c r="G655" s="1"/>
      <c r="H655" s="1"/>
    </row>
    <row r="656" spans="1:8" x14ac:dyDescent="0.25">
      <c r="A656" s="3"/>
      <c r="B656" s="3"/>
      <c r="C656" s="3"/>
      <c r="D656" s="1"/>
      <c r="E656" s="1"/>
      <c r="F656" s="1"/>
      <c r="G656" s="1"/>
      <c r="H656" s="1"/>
    </row>
    <row r="657" spans="1:8" x14ac:dyDescent="0.25">
      <c r="A657" s="3"/>
      <c r="B657" s="3"/>
      <c r="C657" s="3"/>
      <c r="D657" s="1"/>
      <c r="E657" s="1"/>
      <c r="F657" s="1"/>
      <c r="G657" s="1"/>
      <c r="H657" s="1"/>
    </row>
    <row r="658" spans="1:8" x14ac:dyDescent="0.25">
      <c r="A658" s="1"/>
      <c r="B658" s="1"/>
      <c r="C658" s="1"/>
      <c r="D658" s="1"/>
      <c r="E658" s="1"/>
      <c r="F658" s="1"/>
      <c r="G658" s="1"/>
      <c r="H658" s="1"/>
    </row>
    <row r="659" spans="1:8" x14ac:dyDescent="0.25">
      <c r="A659" s="3"/>
      <c r="B659" s="3"/>
      <c r="C659" s="3"/>
      <c r="D659" s="1"/>
      <c r="E659" s="1"/>
      <c r="F659" s="1"/>
      <c r="G659" s="1"/>
      <c r="H659" s="1"/>
    </row>
    <row r="660" spans="1:8" x14ac:dyDescent="0.25">
      <c r="A660" s="1"/>
      <c r="B660" s="1"/>
      <c r="C660" s="1"/>
      <c r="D660" s="1"/>
      <c r="E660" s="1"/>
      <c r="F660" s="1"/>
      <c r="G660" s="1"/>
      <c r="H660" s="1"/>
    </row>
    <row r="661" spans="1:8" x14ac:dyDescent="0.25">
      <c r="A661" s="1"/>
      <c r="B661" s="1"/>
      <c r="C661" s="1"/>
      <c r="D661" s="1"/>
      <c r="E661" s="1"/>
      <c r="F661" s="1"/>
      <c r="G661" s="1"/>
      <c r="H661" s="1"/>
    </row>
    <row r="662" spans="1:8" x14ac:dyDescent="0.25">
      <c r="A662" s="4"/>
      <c r="B662" s="4"/>
      <c r="C662" s="4"/>
      <c r="D662" s="1"/>
      <c r="E662" s="1"/>
      <c r="F662" s="1"/>
      <c r="G662" s="1"/>
      <c r="H662" s="1"/>
    </row>
    <row r="663" spans="1:8" x14ac:dyDescent="0.25">
      <c r="A663" s="3"/>
      <c r="B663" s="3"/>
      <c r="C663" s="3"/>
      <c r="D663" s="1"/>
      <c r="E663" s="1"/>
      <c r="F663" s="1"/>
      <c r="G663" s="1"/>
      <c r="H663" s="1"/>
    </row>
    <row r="664" spans="1:8" x14ac:dyDescent="0.25">
      <c r="A664" s="3"/>
      <c r="B664" s="3"/>
      <c r="C664" s="3"/>
      <c r="D664" s="1"/>
      <c r="E664" s="1"/>
      <c r="F664" s="1"/>
      <c r="G664" s="1"/>
      <c r="H664" s="1"/>
    </row>
    <row r="665" spans="1:8" x14ac:dyDescent="0.25">
      <c r="A665" s="1"/>
      <c r="B665" s="1"/>
      <c r="C665" s="1"/>
      <c r="D665" s="1"/>
      <c r="E665" s="1"/>
      <c r="F665" s="1"/>
      <c r="G665" s="1"/>
      <c r="H665" s="1"/>
    </row>
    <row r="666" spans="1:8" x14ac:dyDescent="0.25">
      <c r="A666" s="3"/>
      <c r="B666" s="3"/>
      <c r="C666" s="3"/>
      <c r="D666" s="1"/>
      <c r="E666" s="1"/>
      <c r="F666" s="1"/>
      <c r="G666" s="1"/>
      <c r="H666" s="1"/>
    </row>
    <row r="667" spans="1:8" x14ac:dyDescent="0.25">
      <c r="A667" s="1"/>
      <c r="B667" s="1"/>
      <c r="C667" s="1"/>
      <c r="D667" s="1"/>
      <c r="E667" s="1"/>
      <c r="F667" s="1"/>
      <c r="G667" s="1"/>
      <c r="H667" s="1"/>
    </row>
    <row r="668" spans="1:8" x14ac:dyDescent="0.25">
      <c r="A668" s="1"/>
      <c r="B668" s="1"/>
      <c r="C668" s="1"/>
      <c r="D668" s="1"/>
      <c r="E668" s="1"/>
      <c r="F668" s="1"/>
      <c r="G668" s="1"/>
      <c r="H668" s="1"/>
    </row>
    <row r="669" spans="1:8" x14ac:dyDescent="0.25">
      <c r="A669" s="4"/>
      <c r="B669" s="4"/>
      <c r="C669" s="4"/>
      <c r="D669" s="1"/>
      <c r="E669" s="1"/>
      <c r="F669" s="1"/>
      <c r="G669" s="1"/>
      <c r="H669" s="1"/>
    </row>
    <row r="670" spans="1:8" x14ac:dyDescent="0.25">
      <c r="A670" s="3"/>
      <c r="B670" s="3"/>
      <c r="C670" s="3"/>
      <c r="D670" s="1"/>
      <c r="E670" s="1"/>
      <c r="F670" s="1"/>
      <c r="G670" s="1"/>
      <c r="H670" s="1"/>
    </row>
    <row r="671" spans="1:8" x14ac:dyDescent="0.25">
      <c r="A671" s="3"/>
      <c r="B671" s="3"/>
      <c r="C671" s="3"/>
      <c r="D671" s="1"/>
      <c r="E671" s="1"/>
      <c r="F671" s="1"/>
      <c r="G671" s="1"/>
      <c r="H671" s="1"/>
    </row>
    <row r="672" spans="1:8" x14ac:dyDescent="0.25">
      <c r="A672" s="1"/>
      <c r="B672" s="1"/>
      <c r="C672" s="1"/>
      <c r="D672" s="1"/>
      <c r="E672" s="1"/>
      <c r="F672" s="1"/>
      <c r="G672" s="1"/>
      <c r="H672" s="1"/>
    </row>
    <row r="673" spans="1:8" x14ac:dyDescent="0.25">
      <c r="A673" s="3"/>
      <c r="B673" s="3"/>
      <c r="C673" s="3"/>
      <c r="D673" s="1"/>
      <c r="E673" s="1"/>
      <c r="F673" s="1"/>
      <c r="G673" s="1"/>
      <c r="H673" s="1"/>
    </row>
    <row r="674" spans="1:8" x14ac:dyDescent="0.25">
      <c r="A674" s="1"/>
      <c r="B674" s="1"/>
      <c r="C674" s="1"/>
      <c r="D674" s="1"/>
      <c r="E674" s="1"/>
      <c r="F674" s="1"/>
      <c r="G674" s="1"/>
      <c r="H674" s="1"/>
    </row>
    <row r="675" spans="1:8" x14ac:dyDescent="0.25">
      <c r="A675" s="1"/>
      <c r="B675" s="1"/>
      <c r="C675" s="1"/>
      <c r="D675" s="1"/>
      <c r="E675" s="1"/>
      <c r="F675" s="1"/>
      <c r="G675" s="1"/>
      <c r="H675" s="1"/>
    </row>
    <row r="676" spans="1:8" x14ac:dyDescent="0.25">
      <c r="A676" s="4"/>
      <c r="B676" s="4"/>
      <c r="C676" s="4"/>
      <c r="D676" s="1"/>
      <c r="E676" s="1"/>
      <c r="F676" s="1"/>
      <c r="G676" s="1"/>
      <c r="H676" s="1"/>
    </row>
    <row r="677" spans="1:8" x14ac:dyDescent="0.25">
      <c r="A677" s="3"/>
      <c r="B677" s="3"/>
      <c r="C677" s="3"/>
      <c r="D677" s="1"/>
      <c r="E677" s="1"/>
      <c r="F677" s="1"/>
      <c r="G677" s="1"/>
      <c r="H677" s="1"/>
    </row>
    <row r="678" spans="1:8" x14ac:dyDescent="0.25">
      <c r="A678" s="3"/>
      <c r="B678" s="3"/>
      <c r="C678" s="3"/>
      <c r="D678" s="1"/>
      <c r="E678" s="1"/>
      <c r="F678" s="1"/>
      <c r="G678" s="1"/>
      <c r="H678" s="1"/>
    </row>
    <row r="679" spans="1:8" x14ac:dyDescent="0.25">
      <c r="A679" s="1"/>
      <c r="B679" s="1"/>
      <c r="C679" s="1"/>
      <c r="D679" s="1"/>
      <c r="E679" s="1"/>
      <c r="F679" s="1"/>
      <c r="G679" s="1"/>
      <c r="H679" s="1"/>
    </row>
    <row r="680" spans="1:8" x14ac:dyDescent="0.25">
      <c r="A680" s="3"/>
      <c r="B680" s="3"/>
      <c r="C680" s="3"/>
      <c r="D680" s="1"/>
      <c r="E680" s="1"/>
      <c r="F680" s="1"/>
      <c r="G680" s="1"/>
      <c r="H680" s="1"/>
    </row>
    <row r="681" spans="1:8" x14ac:dyDescent="0.25">
      <c r="A681" s="1"/>
      <c r="B681" s="1"/>
      <c r="C681" s="1"/>
      <c r="D681" s="1"/>
      <c r="E681" s="1"/>
      <c r="F681" s="1"/>
      <c r="G681" s="1"/>
      <c r="H681" s="1"/>
    </row>
    <row r="682" spans="1:8" x14ac:dyDescent="0.25">
      <c r="A682" s="1"/>
      <c r="B682" s="1"/>
      <c r="C682" s="1"/>
      <c r="D682" s="1"/>
      <c r="E682" s="1"/>
      <c r="F682" s="1"/>
      <c r="G682" s="1"/>
      <c r="H682" s="1"/>
    </row>
    <row r="683" spans="1:8" x14ac:dyDescent="0.25">
      <c r="A683" s="4"/>
      <c r="B683" s="4"/>
      <c r="C683" s="4"/>
      <c r="D683" s="1"/>
      <c r="E683" s="1"/>
      <c r="F683" s="1"/>
      <c r="G683" s="1"/>
      <c r="H683" s="1"/>
    </row>
    <row r="684" spans="1:8" x14ac:dyDescent="0.25">
      <c r="A684" s="3"/>
      <c r="B684" s="3"/>
      <c r="C684" s="3"/>
      <c r="D684" s="1"/>
      <c r="E684" s="1"/>
      <c r="F684" s="1"/>
      <c r="G684" s="1"/>
      <c r="H684" s="1"/>
    </row>
    <row r="685" spans="1:8" x14ac:dyDescent="0.25">
      <c r="A685" s="3"/>
      <c r="B685" s="3"/>
      <c r="C685" s="3"/>
      <c r="D685" s="1"/>
      <c r="E685" s="1"/>
      <c r="F685" s="1"/>
      <c r="G685" s="1"/>
      <c r="H685" s="1"/>
    </row>
    <row r="686" spans="1:8" x14ac:dyDescent="0.25">
      <c r="A686" s="1"/>
      <c r="B686" s="1"/>
      <c r="C686" s="1"/>
      <c r="D686" s="1"/>
      <c r="E686" s="1"/>
      <c r="F686" s="1"/>
      <c r="G686" s="1"/>
      <c r="H686" s="1"/>
    </row>
    <row r="687" spans="1:8" x14ac:dyDescent="0.25">
      <c r="A687" s="3"/>
      <c r="B687" s="3"/>
      <c r="C687" s="3"/>
      <c r="D687" s="1"/>
      <c r="E687" s="1"/>
      <c r="F687" s="1"/>
      <c r="G687" s="1"/>
      <c r="H687" s="1"/>
    </row>
    <row r="688" spans="1:8" x14ac:dyDescent="0.25">
      <c r="A688" s="1"/>
      <c r="B688" s="1"/>
      <c r="C688" s="1"/>
      <c r="D688" s="1"/>
      <c r="E688" s="1"/>
      <c r="F688" s="1"/>
      <c r="G688" s="1"/>
      <c r="H688" s="1"/>
    </row>
    <row r="689" spans="1:8" x14ac:dyDescent="0.25">
      <c r="A689" s="1"/>
      <c r="B689" s="1"/>
      <c r="C689" s="1"/>
      <c r="D689" s="1"/>
      <c r="E689" s="1"/>
      <c r="F689" s="1"/>
      <c r="G689" s="1"/>
      <c r="H689" s="1"/>
    </row>
    <row r="690" spans="1:8" x14ac:dyDescent="0.25">
      <c r="A690" s="4"/>
      <c r="B690" s="4"/>
      <c r="C690" s="4"/>
      <c r="D690" s="1"/>
      <c r="E690" s="1"/>
      <c r="F690" s="1"/>
      <c r="G690" s="1"/>
      <c r="H690" s="1"/>
    </row>
    <row r="691" spans="1:8" x14ac:dyDescent="0.25">
      <c r="A691" s="3"/>
      <c r="B691" s="3"/>
      <c r="C691" s="3"/>
      <c r="D691" s="1"/>
      <c r="E691" s="1"/>
      <c r="F691" s="1"/>
      <c r="G691" s="1"/>
      <c r="H691" s="1"/>
    </row>
    <row r="692" spans="1:8" x14ac:dyDescent="0.25">
      <c r="A692" s="3"/>
      <c r="B692" s="3"/>
      <c r="C692" s="3"/>
      <c r="D692" s="1"/>
      <c r="E692" s="1"/>
      <c r="F692" s="1"/>
      <c r="G692" s="1"/>
      <c r="H692" s="1"/>
    </row>
    <row r="693" spans="1:8" x14ac:dyDescent="0.25">
      <c r="A693" s="1"/>
      <c r="B693" s="1"/>
      <c r="C693" s="1"/>
      <c r="D693" s="1"/>
      <c r="E693" s="1"/>
      <c r="F693" s="1"/>
      <c r="G693" s="1"/>
      <c r="H693" s="1"/>
    </row>
    <row r="694" spans="1:8" x14ac:dyDescent="0.25">
      <c r="A694" s="3"/>
      <c r="B694" s="3"/>
      <c r="C694" s="3"/>
      <c r="D694" s="1"/>
      <c r="E694" s="1"/>
      <c r="F694" s="1"/>
      <c r="G694" s="1"/>
      <c r="H694" s="1"/>
    </row>
    <row r="695" spans="1:8" x14ac:dyDescent="0.25">
      <c r="A695" s="1"/>
      <c r="B695" s="1"/>
      <c r="C695" s="1"/>
      <c r="D695" s="1"/>
      <c r="E695" s="1"/>
      <c r="F695" s="1"/>
      <c r="G695" s="1"/>
      <c r="H695" s="1"/>
    </row>
    <row r="696" spans="1:8" x14ac:dyDescent="0.25">
      <c r="A696" s="1"/>
      <c r="B696" s="1"/>
      <c r="C696" s="1"/>
      <c r="D696" s="1"/>
      <c r="E696" s="1"/>
      <c r="F696" s="1"/>
      <c r="G696" s="1"/>
      <c r="H696" s="1"/>
    </row>
    <row r="697" spans="1:8" x14ac:dyDescent="0.25">
      <c r="A697" s="4"/>
      <c r="B697" s="4"/>
      <c r="C697" s="4"/>
      <c r="D697" s="1"/>
      <c r="E697" s="1"/>
      <c r="F697" s="1"/>
      <c r="G697" s="1"/>
      <c r="H697" s="1"/>
    </row>
    <row r="698" spans="1:8" x14ac:dyDescent="0.25">
      <c r="A698" s="3"/>
      <c r="B698" s="3"/>
      <c r="C698" s="3"/>
      <c r="D698" s="1"/>
      <c r="E698" s="1"/>
      <c r="F698" s="1"/>
      <c r="G698" s="1"/>
      <c r="H698" s="1"/>
    </row>
    <row r="699" spans="1:8" x14ac:dyDescent="0.25">
      <c r="A699" s="3"/>
      <c r="B699" s="3"/>
      <c r="C699" s="3"/>
      <c r="D699" s="1"/>
      <c r="E699" s="1"/>
      <c r="F699" s="1"/>
      <c r="G699" s="1"/>
      <c r="H699" s="1"/>
    </row>
    <row r="700" spans="1:8" x14ac:dyDescent="0.25">
      <c r="A700" s="1"/>
      <c r="B700" s="1"/>
      <c r="C700" s="1"/>
      <c r="D700" s="1"/>
      <c r="E700" s="1"/>
      <c r="F700" s="1"/>
      <c r="G700" s="1"/>
      <c r="H700" s="1"/>
    </row>
    <row r="701" spans="1:8" x14ac:dyDescent="0.25">
      <c r="A701" s="3"/>
      <c r="B701" s="3"/>
      <c r="C701" s="3"/>
      <c r="D701" s="1"/>
      <c r="E701" s="1"/>
      <c r="F701" s="1"/>
      <c r="G701" s="1"/>
      <c r="H701" s="1"/>
    </row>
    <row r="702" spans="1:8" x14ac:dyDescent="0.25">
      <c r="A702" s="1"/>
      <c r="B702" s="1"/>
      <c r="C702" s="1"/>
      <c r="D702" s="1"/>
      <c r="E702" s="1"/>
      <c r="F702" s="1"/>
      <c r="G702" s="1"/>
      <c r="H702" s="1"/>
    </row>
    <row r="703" spans="1:8" x14ac:dyDescent="0.25">
      <c r="A703" s="1"/>
      <c r="B703" s="1"/>
      <c r="C703" s="1"/>
      <c r="D703" s="1"/>
      <c r="E703" s="1"/>
      <c r="F703" s="1"/>
      <c r="G703" s="1"/>
      <c r="H703" s="1"/>
    </row>
    <row r="704" spans="1:8" x14ac:dyDescent="0.25">
      <c r="A704" s="4"/>
      <c r="B704" s="4"/>
      <c r="C704" s="4"/>
      <c r="D704" s="1"/>
      <c r="E704" s="1"/>
      <c r="F704" s="1"/>
      <c r="G704" s="1"/>
      <c r="H704" s="1"/>
    </row>
    <row r="705" spans="1:8" x14ac:dyDescent="0.25">
      <c r="A705" s="3"/>
      <c r="B705" s="3"/>
      <c r="C705" s="3"/>
      <c r="D705" s="1"/>
      <c r="E705" s="1"/>
      <c r="F705" s="1"/>
      <c r="G705" s="1"/>
      <c r="H705" s="1"/>
    </row>
    <row r="706" spans="1:8" x14ac:dyDescent="0.25">
      <c r="A706" s="3"/>
      <c r="B706" s="3"/>
      <c r="C706" s="3"/>
      <c r="D706" s="1"/>
      <c r="E706" s="1"/>
      <c r="F706" s="1"/>
      <c r="G706" s="1"/>
      <c r="H706" s="1"/>
    </row>
    <row r="707" spans="1:8" x14ac:dyDescent="0.25">
      <c r="A707" s="1"/>
      <c r="B707" s="1"/>
      <c r="C707" s="1"/>
      <c r="D707" s="1"/>
      <c r="E707" s="1"/>
      <c r="F707" s="1"/>
      <c r="G707" s="1"/>
      <c r="H707" s="1"/>
    </row>
    <row r="708" spans="1:8" x14ac:dyDescent="0.25">
      <c r="A708" s="3"/>
      <c r="B708" s="3"/>
      <c r="C708" s="3"/>
      <c r="D708" s="1"/>
      <c r="E708" s="1"/>
      <c r="F708" s="1"/>
      <c r="G708" s="1"/>
      <c r="H708" s="1"/>
    </row>
    <row r="709" spans="1:8" x14ac:dyDescent="0.25">
      <c r="A709" s="1"/>
      <c r="B709" s="1"/>
      <c r="C709" s="1"/>
      <c r="D709" s="1"/>
      <c r="E709" s="1"/>
      <c r="F709" s="1"/>
      <c r="G709" s="1"/>
      <c r="H709" s="1"/>
    </row>
    <row r="710" spans="1:8" x14ac:dyDescent="0.25">
      <c r="A710" s="1"/>
      <c r="B710" s="1"/>
      <c r="C710" s="1"/>
      <c r="D710" s="1"/>
      <c r="E710" s="1"/>
      <c r="F710" s="1"/>
      <c r="G710" s="1"/>
      <c r="H710" s="1"/>
    </row>
    <row r="711" spans="1:8" x14ac:dyDescent="0.25">
      <c r="A711" s="4"/>
      <c r="B711" s="4"/>
      <c r="C711" s="4"/>
      <c r="D711" s="1"/>
      <c r="E711" s="1"/>
      <c r="F711" s="1"/>
      <c r="G711" s="1"/>
      <c r="H711" s="1"/>
    </row>
    <row r="712" spans="1:8" x14ac:dyDescent="0.25">
      <c r="A712" s="3"/>
      <c r="B712" s="3"/>
      <c r="C712" s="3"/>
      <c r="D712" s="1"/>
      <c r="E712" s="1"/>
      <c r="F712" s="1"/>
      <c r="G712" s="1"/>
      <c r="H712" s="1"/>
    </row>
    <row r="713" spans="1:8" x14ac:dyDescent="0.25">
      <c r="A713" s="3"/>
      <c r="B713" s="3"/>
      <c r="C713" s="3"/>
      <c r="D713" s="1"/>
      <c r="E713" s="1"/>
      <c r="F713" s="1"/>
      <c r="G713" s="1"/>
      <c r="H713" s="1"/>
    </row>
    <row r="714" spans="1:8" x14ac:dyDescent="0.25">
      <c r="A714" s="1"/>
      <c r="B714" s="1"/>
      <c r="C714" s="1"/>
      <c r="D714" s="1"/>
      <c r="E714" s="1"/>
      <c r="F714" s="1"/>
      <c r="G714" s="1"/>
      <c r="H714" s="1"/>
    </row>
    <row r="715" spans="1:8" x14ac:dyDescent="0.25">
      <c r="A715" s="3"/>
      <c r="B715" s="3"/>
      <c r="C715" s="3"/>
      <c r="D715" s="1"/>
      <c r="E715" s="1"/>
      <c r="F715" s="1"/>
      <c r="G715" s="1"/>
      <c r="H715" s="1"/>
    </row>
    <row r="716" spans="1:8" x14ac:dyDescent="0.25">
      <c r="A716" s="1"/>
      <c r="B716" s="1"/>
      <c r="C716" s="1"/>
      <c r="D716" s="1"/>
      <c r="E716" s="1"/>
      <c r="F716" s="1"/>
      <c r="G716" s="1"/>
      <c r="H716" s="1"/>
    </row>
    <row r="717" spans="1:8" x14ac:dyDescent="0.25">
      <c r="A717" s="1"/>
      <c r="B717" s="1"/>
      <c r="C717" s="1"/>
      <c r="D717" s="1"/>
      <c r="E717" s="1"/>
      <c r="F717" s="1"/>
      <c r="G717" s="1"/>
      <c r="H717" s="1"/>
    </row>
    <row r="718" spans="1:8" x14ac:dyDescent="0.25">
      <c r="A718" s="4"/>
      <c r="B718" s="4"/>
      <c r="C718" s="4"/>
      <c r="D718" s="1"/>
      <c r="E718" s="1"/>
      <c r="F718" s="1"/>
      <c r="G718" s="1"/>
      <c r="H718" s="1"/>
    </row>
    <row r="719" spans="1:8" x14ac:dyDescent="0.25">
      <c r="A719" s="3"/>
      <c r="B719" s="3"/>
      <c r="C719" s="3"/>
      <c r="D719" s="1"/>
      <c r="E719" s="1"/>
      <c r="F719" s="1"/>
      <c r="G719" s="1"/>
      <c r="H719" s="1"/>
    </row>
    <row r="720" spans="1:8" x14ac:dyDescent="0.25">
      <c r="A720" s="3"/>
      <c r="B720" s="3"/>
      <c r="C720" s="3"/>
      <c r="D720" s="1"/>
      <c r="E720" s="1"/>
      <c r="F720" s="1"/>
      <c r="G720" s="1"/>
      <c r="H720" s="1"/>
    </row>
    <row r="721" spans="1:8" x14ac:dyDescent="0.25">
      <c r="A721" s="1"/>
      <c r="B721" s="1"/>
      <c r="C721" s="1"/>
      <c r="D721" s="1"/>
      <c r="E721" s="1"/>
      <c r="F721" s="1"/>
      <c r="G721" s="1"/>
      <c r="H721" s="1"/>
    </row>
    <row r="722" spans="1:8" x14ac:dyDescent="0.25">
      <c r="A722" s="3"/>
      <c r="B722" s="3"/>
      <c r="C722" s="3"/>
      <c r="D722" s="1"/>
      <c r="E722" s="1"/>
      <c r="F722" s="1"/>
      <c r="G722" s="1"/>
      <c r="H722" s="1"/>
    </row>
    <row r="723" spans="1:8" x14ac:dyDescent="0.25">
      <c r="A723" s="1"/>
      <c r="B723" s="1"/>
      <c r="C723" s="1"/>
      <c r="D723" s="1"/>
      <c r="E723" s="1"/>
      <c r="F723" s="1"/>
      <c r="G723" s="1"/>
      <c r="H723" s="1"/>
    </row>
    <row r="724" spans="1:8" x14ac:dyDescent="0.25">
      <c r="A724" s="1"/>
      <c r="B724" s="1"/>
      <c r="C724" s="1"/>
      <c r="D724" s="1"/>
      <c r="E724" s="1"/>
      <c r="F724" s="1"/>
      <c r="G724" s="1"/>
      <c r="H724" s="1"/>
    </row>
    <row r="725" spans="1:8" x14ac:dyDescent="0.25">
      <c r="A725" s="4"/>
      <c r="B725" s="4"/>
      <c r="C725" s="4"/>
      <c r="D725" s="1"/>
      <c r="E725" s="1"/>
      <c r="F725" s="1"/>
      <c r="G725" s="1"/>
      <c r="H725" s="1"/>
    </row>
    <row r="726" spans="1:8" x14ac:dyDescent="0.25">
      <c r="A726" s="3"/>
      <c r="B726" s="3"/>
      <c r="C726" s="3"/>
      <c r="D726" s="1"/>
      <c r="E726" s="1"/>
      <c r="F726" s="1"/>
      <c r="G726" s="1"/>
      <c r="H726" s="1"/>
    </row>
    <row r="727" spans="1:8" x14ac:dyDescent="0.25">
      <c r="A727" s="3"/>
      <c r="B727" s="3"/>
      <c r="C727" s="3"/>
      <c r="D727" s="1"/>
      <c r="E727" s="1"/>
      <c r="F727" s="1"/>
      <c r="G727" s="1"/>
      <c r="H727" s="1"/>
    </row>
    <row r="728" spans="1:8" x14ac:dyDescent="0.25">
      <c r="A728" s="1"/>
      <c r="B728" s="1"/>
      <c r="C728" s="1"/>
      <c r="D728" s="1"/>
      <c r="E728" s="1"/>
      <c r="F728" s="1"/>
      <c r="G728" s="1"/>
      <c r="H728" s="1"/>
    </row>
    <row r="729" spans="1:8" x14ac:dyDescent="0.25">
      <c r="A729" s="3"/>
      <c r="B729" s="3"/>
      <c r="C729" s="3"/>
      <c r="D729" s="1"/>
      <c r="E729" s="1"/>
      <c r="F729" s="1"/>
      <c r="G729" s="1"/>
      <c r="H729" s="1"/>
    </row>
    <row r="730" spans="1:8" x14ac:dyDescent="0.25">
      <c r="A730" s="1"/>
      <c r="B730" s="1"/>
      <c r="C730" s="1"/>
      <c r="D730" s="1"/>
      <c r="E730" s="1"/>
      <c r="F730" s="1"/>
      <c r="G730" s="1"/>
      <c r="H730" s="1"/>
    </row>
    <row r="731" spans="1:8" x14ac:dyDescent="0.25">
      <c r="A731" s="1"/>
      <c r="B731" s="1"/>
      <c r="C731" s="1"/>
      <c r="D731" s="1"/>
      <c r="E731" s="1"/>
      <c r="F731" s="1"/>
      <c r="G731" s="1"/>
      <c r="H731" s="1"/>
    </row>
    <row r="732" spans="1:8" x14ac:dyDescent="0.25">
      <c r="A732" s="4"/>
      <c r="B732" s="4"/>
      <c r="C732" s="4"/>
      <c r="D732" s="1"/>
      <c r="E732" s="1"/>
      <c r="F732" s="1"/>
      <c r="G732" s="1"/>
      <c r="H732" s="1"/>
    </row>
    <row r="733" spans="1:8" x14ac:dyDescent="0.25">
      <c r="A733" s="3"/>
      <c r="B733" s="3"/>
      <c r="C733" s="3"/>
      <c r="D733" s="1"/>
      <c r="E733" s="1"/>
      <c r="F733" s="1"/>
      <c r="G733" s="1"/>
      <c r="H733" s="1"/>
    </row>
    <row r="734" spans="1:8" x14ac:dyDescent="0.25">
      <c r="A734" s="3"/>
      <c r="B734" s="3"/>
      <c r="C734" s="3"/>
      <c r="D734" s="1"/>
      <c r="E734" s="1"/>
      <c r="F734" s="1"/>
      <c r="G734" s="1"/>
      <c r="H734" s="1"/>
    </row>
    <row r="735" spans="1:8" x14ac:dyDescent="0.25">
      <c r="A735" s="1"/>
      <c r="B735" s="1"/>
      <c r="C735" s="1"/>
      <c r="D735" s="1"/>
      <c r="E735" s="1"/>
      <c r="F735" s="1"/>
      <c r="G735" s="1"/>
      <c r="H735" s="1"/>
    </row>
    <row r="736" spans="1:8" x14ac:dyDescent="0.25">
      <c r="A736" s="3"/>
      <c r="B736" s="3"/>
      <c r="C736" s="3"/>
      <c r="D736" s="1"/>
      <c r="E736" s="1"/>
      <c r="F736" s="1"/>
      <c r="G736" s="1"/>
      <c r="H736" s="1"/>
    </row>
    <row r="737" spans="1:8" x14ac:dyDescent="0.25">
      <c r="A737" s="1"/>
      <c r="B737" s="1"/>
      <c r="C737" s="1"/>
      <c r="D737" s="1"/>
      <c r="E737" s="1"/>
      <c r="F737" s="1"/>
      <c r="G737" s="1"/>
      <c r="H737" s="1"/>
    </row>
    <row r="738" spans="1:8" x14ac:dyDescent="0.25">
      <c r="A738" s="1"/>
      <c r="B738" s="1"/>
      <c r="C738" s="1"/>
      <c r="D738" s="1"/>
      <c r="E738" s="1"/>
      <c r="F738" s="1"/>
      <c r="G738" s="1"/>
      <c r="H738" s="1"/>
    </row>
    <row r="739" spans="1:8" x14ac:dyDescent="0.25">
      <c r="A739" s="3"/>
      <c r="B739" s="3"/>
      <c r="C739" s="3"/>
      <c r="D739" s="1"/>
      <c r="E739" s="1"/>
      <c r="F739" s="1"/>
      <c r="G739" s="1"/>
      <c r="H739" s="1"/>
    </row>
    <row r="740" spans="1:8" x14ac:dyDescent="0.25">
      <c r="A740" s="1"/>
      <c r="B740" s="1"/>
      <c r="C740" s="1"/>
      <c r="D740" s="1"/>
      <c r="E740" s="1"/>
      <c r="F740" s="1"/>
      <c r="G740" s="1"/>
      <c r="H740" s="1"/>
    </row>
    <row r="741" spans="1:8" x14ac:dyDescent="0.25">
      <c r="A741" s="1"/>
      <c r="B741" s="1"/>
      <c r="C741" s="1"/>
      <c r="D741" s="1"/>
      <c r="E741" s="1"/>
      <c r="F741" s="1"/>
      <c r="G741" s="1"/>
      <c r="H741" s="1"/>
    </row>
    <row r="742" spans="1:8" x14ac:dyDescent="0.25">
      <c r="A742" s="4"/>
      <c r="B742" s="4"/>
      <c r="C742" s="4"/>
      <c r="D742" s="1"/>
      <c r="E742" s="1"/>
      <c r="F742" s="1"/>
      <c r="G742" s="1"/>
      <c r="H742" s="1"/>
    </row>
    <row r="743" spans="1:8" x14ac:dyDescent="0.25">
      <c r="A743" s="3"/>
      <c r="B743" s="3"/>
      <c r="C743" s="3"/>
      <c r="D743" s="1"/>
      <c r="E743" s="1"/>
      <c r="F743" s="1"/>
      <c r="G743" s="1"/>
      <c r="H743" s="1"/>
    </row>
    <row r="744" spans="1:8" x14ac:dyDescent="0.25">
      <c r="A744" s="3"/>
      <c r="B744" s="3"/>
      <c r="C744" s="3"/>
      <c r="D744" s="1"/>
      <c r="E744" s="1"/>
      <c r="F744" s="1"/>
      <c r="G744" s="1"/>
      <c r="H744" s="1"/>
    </row>
    <row r="745" spans="1:8" x14ac:dyDescent="0.25">
      <c r="A745" s="1"/>
      <c r="B745" s="1"/>
      <c r="C745" s="1"/>
      <c r="D745" s="1"/>
      <c r="E745" s="1"/>
      <c r="F745" s="1"/>
      <c r="G745" s="1"/>
      <c r="H745" s="1"/>
    </row>
    <row r="746" spans="1:8" x14ac:dyDescent="0.25">
      <c r="A746" s="3"/>
      <c r="B746" s="3"/>
      <c r="C746" s="3"/>
      <c r="D746" s="1"/>
      <c r="E746" s="1"/>
      <c r="F746" s="1"/>
      <c r="G746" s="1"/>
      <c r="H746" s="1"/>
    </row>
    <row r="747" spans="1:8" x14ac:dyDescent="0.25">
      <c r="A747" s="1"/>
      <c r="B747" s="1"/>
      <c r="C747" s="1"/>
      <c r="D747" s="1"/>
      <c r="E747" s="1"/>
      <c r="F747" s="1"/>
      <c r="G747" s="1"/>
      <c r="H747" s="1"/>
    </row>
    <row r="748" spans="1:8" x14ac:dyDescent="0.25">
      <c r="A748" s="1"/>
      <c r="B748" s="1"/>
      <c r="C748" s="1"/>
      <c r="D748" s="1"/>
      <c r="E748" s="1"/>
      <c r="F748" s="1"/>
      <c r="G748" s="1"/>
      <c r="H748" s="1"/>
    </row>
    <row r="749" spans="1:8" x14ac:dyDescent="0.25">
      <c r="A749" s="4"/>
      <c r="B749" s="4"/>
      <c r="C749" s="4"/>
      <c r="D749" s="1"/>
      <c r="E749" s="1"/>
      <c r="F749" s="1"/>
      <c r="G749" s="1"/>
      <c r="H749" s="1"/>
    </row>
    <row r="750" spans="1:8" x14ac:dyDescent="0.25">
      <c r="A750" s="3"/>
      <c r="B750" s="3"/>
      <c r="C750" s="3"/>
      <c r="D750" s="1"/>
      <c r="E750" s="1"/>
      <c r="F750" s="1"/>
      <c r="G750" s="1"/>
      <c r="H750" s="1"/>
    </row>
    <row r="751" spans="1:8" x14ac:dyDescent="0.25">
      <c r="A751" s="3"/>
      <c r="B751" s="3"/>
      <c r="C751" s="3"/>
      <c r="D751" s="1"/>
      <c r="E751" s="1"/>
      <c r="F751" s="1"/>
      <c r="G751" s="1"/>
      <c r="H751" s="1"/>
    </row>
    <row r="752" spans="1:8" x14ac:dyDescent="0.25">
      <c r="A752" s="1"/>
      <c r="B752" s="1"/>
      <c r="C752" s="1"/>
      <c r="D752" s="1"/>
      <c r="E752" s="1"/>
      <c r="F752" s="1"/>
      <c r="G752" s="1"/>
      <c r="H752" s="1"/>
    </row>
    <row r="753" spans="1:8" x14ac:dyDescent="0.25">
      <c r="A753" s="3"/>
      <c r="B753" s="3"/>
      <c r="C753" s="3"/>
      <c r="D753" s="1"/>
      <c r="E753" s="1"/>
      <c r="F753" s="1"/>
      <c r="G753" s="1"/>
      <c r="H753" s="1"/>
    </row>
    <row r="754" spans="1:8" x14ac:dyDescent="0.25">
      <c r="A754" s="1"/>
      <c r="B754" s="1"/>
      <c r="C754" s="1"/>
      <c r="D754" s="1"/>
      <c r="E754" s="1"/>
      <c r="F754" s="1"/>
      <c r="G754" s="1"/>
      <c r="H754" s="1"/>
    </row>
    <row r="755" spans="1:8" x14ac:dyDescent="0.25">
      <c r="A755" s="1"/>
      <c r="B755" s="1"/>
      <c r="C755" s="1"/>
      <c r="D755" s="1"/>
      <c r="E755" s="1"/>
      <c r="F755" s="1"/>
      <c r="G755" s="1"/>
      <c r="H755" s="1"/>
    </row>
    <row r="756" spans="1:8" x14ac:dyDescent="0.25">
      <c r="A756" s="4"/>
      <c r="B756" s="4"/>
      <c r="C756" s="4"/>
      <c r="D756" s="1"/>
      <c r="E756" s="1"/>
      <c r="F756" s="1"/>
      <c r="G756" s="1"/>
      <c r="H756" s="1"/>
    </row>
    <row r="757" spans="1:8" x14ac:dyDescent="0.25">
      <c r="A757" s="3"/>
      <c r="B757" s="3"/>
      <c r="C757" s="3"/>
      <c r="D757" s="1"/>
      <c r="E757" s="1"/>
      <c r="F757" s="1"/>
      <c r="G757" s="1"/>
      <c r="H757" s="1"/>
    </row>
    <row r="758" spans="1:8" x14ac:dyDescent="0.25">
      <c r="A758" s="3"/>
      <c r="B758" s="3"/>
      <c r="C758" s="3"/>
      <c r="D758" s="1"/>
      <c r="E758" s="1"/>
      <c r="F758" s="1"/>
      <c r="G758" s="1"/>
      <c r="H758" s="1"/>
    </row>
    <row r="759" spans="1:8" x14ac:dyDescent="0.25">
      <c r="A759" s="1"/>
      <c r="B759" s="1"/>
      <c r="C759" s="1"/>
      <c r="D759" s="1"/>
      <c r="E759" s="1"/>
      <c r="F759" s="1"/>
      <c r="G759" s="1"/>
      <c r="H759" s="1"/>
    </row>
    <row r="760" spans="1:8" x14ac:dyDescent="0.25">
      <c r="A760" s="3"/>
      <c r="B760" s="3"/>
      <c r="C760" s="3"/>
      <c r="D760" s="1"/>
      <c r="E760" s="1"/>
      <c r="F760" s="1"/>
      <c r="G760" s="1"/>
      <c r="H760" s="1"/>
    </row>
    <row r="761" spans="1:8" x14ac:dyDescent="0.25">
      <c r="A761" s="1"/>
      <c r="B761" s="1"/>
      <c r="C761" s="1"/>
      <c r="D761" s="1"/>
      <c r="E761" s="1"/>
      <c r="F761" s="1"/>
      <c r="G761" s="1"/>
      <c r="H761" s="1"/>
    </row>
    <row r="762" spans="1:8" x14ac:dyDescent="0.25">
      <c r="A762" s="1"/>
      <c r="B762" s="1"/>
      <c r="C762" s="1"/>
      <c r="D762" s="1"/>
      <c r="E762" s="1"/>
      <c r="F762" s="1"/>
      <c r="G762" s="1"/>
      <c r="H762" s="1"/>
    </row>
    <row r="763" spans="1:8" x14ac:dyDescent="0.25">
      <c r="A763" s="4"/>
      <c r="B763" s="4"/>
      <c r="C763" s="4"/>
      <c r="D763" s="1"/>
      <c r="E763" s="1"/>
      <c r="F763" s="1"/>
      <c r="G763" s="1"/>
      <c r="H763" s="1"/>
    </row>
    <row r="764" spans="1:8" x14ac:dyDescent="0.25">
      <c r="A764" s="3"/>
      <c r="B764" s="3"/>
      <c r="C764" s="3"/>
      <c r="D764" s="1"/>
      <c r="E764" s="1"/>
      <c r="F764" s="1"/>
      <c r="G764" s="1"/>
      <c r="H764" s="1"/>
    </row>
    <row r="765" spans="1:8" x14ac:dyDescent="0.25">
      <c r="A765" s="3"/>
      <c r="B765" s="3"/>
      <c r="C765" s="3"/>
      <c r="D765" s="1"/>
      <c r="E765" s="1"/>
      <c r="F765" s="1"/>
      <c r="G765" s="1"/>
      <c r="H765" s="1"/>
    </row>
    <row r="766" spans="1:8" x14ac:dyDescent="0.25">
      <c r="A766" s="1"/>
      <c r="B766" s="1"/>
      <c r="C766" s="1"/>
      <c r="D766" s="1"/>
      <c r="E766" s="1"/>
      <c r="F766" s="1"/>
      <c r="G766" s="1"/>
      <c r="H766" s="1"/>
    </row>
    <row r="767" spans="1:8" x14ac:dyDescent="0.25">
      <c r="A767" s="3"/>
      <c r="B767" s="3"/>
      <c r="C767" s="3"/>
      <c r="D767" s="1"/>
      <c r="E767" s="1"/>
      <c r="F767" s="1"/>
      <c r="G767" s="1"/>
      <c r="H767" s="1"/>
    </row>
    <row r="768" spans="1:8" x14ac:dyDescent="0.25">
      <c r="A768" s="1"/>
      <c r="B768" s="1"/>
      <c r="C768" s="1"/>
      <c r="D768" s="1"/>
      <c r="E768" s="1"/>
      <c r="F768" s="1"/>
      <c r="G768" s="1"/>
      <c r="H768" s="1"/>
    </row>
    <row r="769" spans="1:8" x14ac:dyDescent="0.25">
      <c r="A769" s="1"/>
      <c r="B769" s="1"/>
      <c r="C769" s="1"/>
      <c r="D769" s="1"/>
      <c r="E769" s="1"/>
      <c r="F769" s="1"/>
      <c r="G769" s="1"/>
      <c r="H769" s="1"/>
    </row>
    <row r="770" spans="1:8" x14ac:dyDescent="0.25">
      <c r="A770" s="4"/>
      <c r="B770" s="4"/>
      <c r="C770" s="4"/>
      <c r="D770" s="1"/>
      <c r="E770" s="1"/>
      <c r="F770" s="1"/>
      <c r="G770" s="1"/>
      <c r="H770" s="1"/>
    </row>
    <row r="771" spans="1:8" x14ac:dyDescent="0.25">
      <c r="A771" s="3"/>
      <c r="B771" s="3"/>
      <c r="C771" s="3"/>
      <c r="D771" s="1"/>
      <c r="E771" s="1"/>
      <c r="F771" s="1"/>
      <c r="G771" s="1"/>
      <c r="H771" s="1"/>
    </row>
    <row r="772" spans="1:8" x14ac:dyDescent="0.25">
      <c r="A772" s="3"/>
      <c r="B772" s="3"/>
      <c r="C772" s="3"/>
      <c r="D772" s="1"/>
      <c r="E772" s="1"/>
      <c r="F772" s="1"/>
      <c r="G772" s="1"/>
      <c r="H772" s="1"/>
    </row>
    <row r="773" spans="1:8" x14ac:dyDescent="0.25">
      <c r="A773" s="1"/>
      <c r="B773" s="1"/>
      <c r="C773" s="1"/>
      <c r="D773" s="1"/>
      <c r="E773" s="1"/>
      <c r="F773" s="1"/>
      <c r="G773" s="1"/>
      <c r="H773" s="1"/>
    </row>
    <row r="774" spans="1:8" x14ac:dyDescent="0.25">
      <c r="A774" s="3"/>
      <c r="B774" s="3"/>
      <c r="C774" s="3"/>
      <c r="D774" s="1"/>
      <c r="E774" s="1"/>
      <c r="F774" s="1"/>
      <c r="G774" s="1"/>
      <c r="H774" s="1"/>
    </row>
    <row r="775" spans="1:8" x14ac:dyDescent="0.25">
      <c r="A775" s="1"/>
      <c r="B775" s="1"/>
      <c r="C775" s="1"/>
      <c r="D775" s="1"/>
      <c r="E775" s="1"/>
      <c r="F775" s="1"/>
      <c r="G775" s="1"/>
      <c r="H775" s="1"/>
    </row>
    <row r="776" spans="1:8" x14ac:dyDescent="0.25">
      <c r="A776" s="1"/>
      <c r="B776" s="1"/>
      <c r="C776" s="1"/>
      <c r="D776" s="1"/>
      <c r="E776" s="1"/>
      <c r="F776" s="1"/>
      <c r="G776" s="1"/>
      <c r="H776" s="1"/>
    </row>
    <row r="777" spans="1:8" x14ac:dyDescent="0.25">
      <c r="A777" s="4"/>
      <c r="B777" s="4"/>
      <c r="C777" s="4"/>
      <c r="D777" s="1"/>
      <c r="E777" s="1"/>
      <c r="F777" s="1"/>
      <c r="G777" s="1"/>
      <c r="H777" s="1"/>
    </row>
    <row r="778" spans="1:8" x14ac:dyDescent="0.25">
      <c r="A778" s="3"/>
      <c r="B778" s="3"/>
      <c r="C778" s="3"/>
      <c r="D778" s="1"/>
      <c r="E778" s="1"/>
      <c r="F778" s="1"/>
      <c r="G778" s="1"/>
      <c r="H778" s="1"/>
    </row>
    <row r="779" spans="1:8" x14ac:dyDescent="0.25">
      <c r="A779" s="3"/>
      <c r="B779" s="3"/>
      <c r="C779" s="3"/>
      <c r="D779" s="1"/>
      <c r="E779" s="1"/>
      <c r="F779" s="1"/>
      <c r="G779" s="1"/>
      <c r="H779" s="1"/>
    </row>
    <row r="780" spans="1:8" x14ac:dyDescent="0.25">
      <c r="A780" s="1"/>
      <c r="B780" s="1"/>
      <c r="C780" s="1"/>
      <c r="D780" s="1"/>
      <c r="E780" s="1"/>
      <c r="F780" s="1"/>
      <c r="G780" s="1"/>
      <c r="H780" s="1"/>
    </row>
    <row r="781" spans="1:8" x14ac:dyDescent="0.25">
      <c r="A781" s="3"/>
      <c r="B781" s="3"/>
      <c r="C781" s="3"/>
      <c r="D781" s="1"/>
      <c r="E781" s="1"/>
      <c r="F781" s="1"/>
      <c r="G781" s="1"/>
      <c r="H781" s="1"/>
    </row>
    <row r="782" spans="1:8" x14ac:dyDescent="0.25">
      <c r="A782" s="1"/>
      <c r="B782" s="1"/>
      <c r="C782" s="1"/>
      <c r="D782" s="1"/>
      <c r="E782" s="1"/>
      <c r="F782" s="1"/>
      <c r="G782" s="1"/>
      <c r="H782" s="1"/>
    </row>
    <row r="783" spans="1:8" x14ac:dyDescent="0.25">
      <c r="A783" s="1"/>
      <c r="B783" s="1"/>
      <c r="C783" s="1"/>
      <c r="D783" s="1"/>
      <c r="E783" s="1"/>
      <c r="F783" s="1"/>
      <c r="G783" s="1"/>
      <c r="H783" s="1"/>
    </row>
    <row r="784" spans="1:8" x14ac:dyDescent="0.25">
      <c r="A784" s="4"/>
      <c r="B784" s="4"/>
      <c r="C784" s="4"/>
      <c r="D784" s="1"/>
      <c r="E784" s="1"/>
      <c r="F784" s="1"/>
      <c r="G784" s="1"/>
      <c r="H784" s="1"/>
    </row>
    <row r="785" spans="1:8" x14ac:dyDescent="0.25">
      <c r="A785" s="3"/>
      <c r="B785" s="3"/>
      <c r="C785" s="3"/>
      <c r="D785" s="1"/>
      <c r="E785" s="1"/>
      <c r="F785" s="1"/>
      <c r="G785" s="1"/>
      <c r="H785" s="1"/>
    </row>
    <row r="786" spans="1:8" x14ac:dyDescent="0.25">
      <c r="A786" s="3"/>
      <c r="B786" s="3"/>
      <c r="C786" s="3"/>
      <c r="D786" s="1"/>
      <c r="E786" s="1"/>
      <c r="F786" s="1"/>
      <c r="G786" s="1"/>
      <c r="H786" s="1"/>
    </row>
    <row r="787" spans="1:8" x14ac:dyDescent="0.25">
      <c r="A787" s="1"/>
      <c r="B787" s="1"/>
      <c r="C787" s="1"/>
      <c r="D787" s="1"/>
      <c r="E787" s="1"/>
      <c r="F787" s="1"/>
      <c r="G787" s="1"/>
      <c r="H787" s="1"/>
    </row>
    <row r="788" spans="1:8" x14ac:dyDescent="0.25">
      <c r="A788" s="3"/>
      <c r="B788" s="3"/>
      <c r="C788" s="3"/>
      <c r="D788" s="1"/>
      <c r="E788" s="1"/>
      <c r="F788" s="1"/>
      <c r="G788" s="1"/>
      <c r="H788" s="1"/>
    </row>
    <row r="789" spans="1:8" x14ac:dyDescent="0.25">
      <c r="A789" s="1"/>
      <c r="B789" s="1"/>
      <c r="C789" s="1"/>
      <c r="D789" s="1"/>
      <c r="E789" s="1"/>
      <c r="F789" s="1"/>
      <c r="G789" s="1"/>
      <c r="H789" s="1"/>
    </row>
    <row r="790" spans="1:8" x14ac:dyDescent="0.25">
      <c r="A790" s="1"/>
      <c r="B790" s="1"/>
      <c r="C790" s="1"/>
      <c r="D790" s="1"/>
      <c r="E790" s="1"/>
      <c r="F790" s="1"/>
      <c r="G790" s="1"/>
      <c r="H790" s="1"/>
    </row>
    <row r="791" spans="1:8" x14ac:dyDescent="0.25">
      <c r="A791" s="4"/>
      <c r="B791" s="4"/>
      <c r="C791" s="4"/>
      <c r="D791" s="1"/>
      <c r="E791" s="1"/>
      <c r="F791" s="1"/>
      <c r="G791" s="1"/>
      <c r="H791" s="1"/>
    </row>
    <row r="792" spans="1:8" x14ac:dyDescent="0.25">
      <c r="A792" s="3"/>
      <c r="B792" s="3"/>
      <c r="C792" s="3"/>
      <c r="D792" s="1"/>
      <c r="E792" s="1"/>
      <c r="F792" s="1"/>
      <c r="G792" s="1"/>
      <c r="H792" s="1"/>
    </row>
    <row r="793" spans="1:8" x14ac:dyDescent="0.25">
      <c r="A793" s="3"/>
      <c r="B793" s="3"/>
      <c r="C793" s="3"/>
      <c r="D793" s="1"/>
      <c r="E793" s="1"/>
      <c r="F793" s="1"/>
      <c r="G793" s="1"/>
      <c r="H793" s="1"/>
    </row>
    <row r="794" spans="1:8" x14ac:dyDescent="0.25">
      <c r="A794" s="1"/>
      <c r="B794" s="1"/>
      <c r="C794" s="1"/>
      <c r="D794" s="1"/>
      <c r="E794" s="1"/>
      <c r="F794" s="1"/>
      <c r="G794" s="1"/>
      <c r="H794" s="1"/>
    </row>
    <row r="795" spans="1:8" x14ac:dyDescent="0.25">
      <c r="A795" s="3"/>
      <c r="B795" s="3"/>
      <c r="C795" s="3"/>
      <c r="D795" s="1"/>
      <c r="E795" s="1"/>
      <c r="F795" s="1"/>
      <c r="G795" s="1"/>
      <c r="H795" s="1"/>
    </row>
    <row r="796" spans="1:8" x14ac:dyDescent="0.25">
      <c r="A796" s="1"/>
      <c r="B796" s="1"/>
      <c r="C796" s="1"/>
      <c r="D796" s="1"/>
      <c r="E796" s="1"/>
      <c r="F796" s="1"/>
      <c r="G796" s="1"/>
      <c r="H796" s="1"/>
    </row>
    <row r="797" spans="1:8" x14ac:dyDescent="0.25">
      <c r="A797" s="1"/>
      <c r="B797" s="1"/>
      <c r="C797" s="1"/>
      <c r="D797" s="1"/>
      <c r="E797" s="1"/>
      <c r="F797" s="1"/>
      <c r="G797" s="1"/>
      <c r="H797" s="1"/>
    </row>
    <row r="798" spans="1:8" x14ac:dyDescent="0.25">
      <c r="A798" s="4"/>
      <c r="B798" s="4"/>
      <c r="C798" s="4"/>
      <c r="D798" s="1"/>
      <c r="E798" s="1"/>
      <c r="F798" s="1"/>
      <c r="G798" s="1"/>
      <c r="H798" s="1"/>
    </row>
    <row r="799" spans="1:8" x14ac:dyDescent="0.25">
      <c r="A799" s="3"/>
      <c r="B799" s="3"/>
      <c r="C799" s="3"/>
      <c r="D799" s="1"/>
      <c r="E799" s="1"/>
      <c r="F799" s="1"/>
      <c r="G799" s="1"/>
      <c r="H799" s="1"/>
    </row>
    <row r="800" spans="1:8" x14ac:dyDescent="0.25">
      <c r="A800" s="3"/>
      <c r="B800" s="3"/>
      <c r="C800" s="3"/>
      <c r="D800" s="1"/>
      <c r="E800" s="1"/>
      <c r="F800" s="1"/>
      <c r="G800" s="1"/>
      <c r="H800" s="1"/>
    </row>
    <row r="801" spans="1:8" x14ac:dyDescent="0.25">
      <c r="A801" s="1"/>
      <c r="B801" s="1"/>
      <c r="C801" s="1"/>
      <c r="D801" s="1"/>
      <c r="E801" s="1"/>
      <c r="F801" s="1"/>
      <c r="G801" s="1"/>
      <c r="H801" s="1"/>
    </row>
    <row r="802" spans="1:8" x14ac:dyDescent="0.25">
      <c r="A802" s="3"/>
      <c r="B802" s="3"/>
      <c r="C802" s="3"/>
      <c r="D802" s="1"/>
      <c r="E802" s="1"/>
      <c r="F802" s="1"/>
      <c r="G802" s="1"/>
      <c r="H802" s="1"/>
    </row>
    <row r="803" spans="1:8" x14ac:dyDescent="0.25">
      <c r="A803" s="1"/>
      <c r="B803" s="1"/>
      <c r="C803" s="1"/>
      <c r="D803" s="1"/>
      <c r="E803" s="1"/>
      <c r="F803" s="1"/>
      <c r="G803" s="1"/>
      <c r="H803" s="1"/>
    </row>
    <row r="804" spans="1:8" x14ac:dyDescent="0.25">
      <c r="A804" s="1"/>
      <c r="B804" s="1"/>
      <c r="C804" s="1"/>
      <c r="D804" s="1"/>
      <c r="E804" s="1"/>
      <c r="F804" s="1"/>
      <c r="G804" s="1"/>
      <c r="H804" s="1"/>
    </row>
    <row r="805" spans="1:8" x14ac:dyDescent="0.25">
      <c r="A805" s="4"/>
      <c r="B805" s="4"/>
      <c r="C805" s="4"/>
      <c r="D805" s="1"/>
      <c r="E805" s="1"/>
      <c r="F805" s="1"/>
      <c r="G805" s="1"/>
      <c r="H805" s="1"/>
    </row>
    <row r="806" spans="1:8" x14ac:dyDescent="0.25">
      <c r="A806" s="3"/>
      <c r="B806" s="3"/>
      <c r="C806" s="3"/>
      <c r="D806" s="1"/>
      <c r="E806" s="1"/>
      <c r="F806" s="1"/>
      <c r="G806" s="1"/>
      <c r="H806" s="1"/>
    </row>
    <row r="807" spans="1:8" x14ac:dyDescent="0.25">
      <c r="A807" s="3"/>
      <c r="B807" s="3"/>
      <c r="C807" s="3"/>
      <c r="D807" s="1"/>
      <c r="E807" s="1"/>
      <c r="F807" s="1"/>
      <c r="G807" s="1"/>
      <c r="H807" s="1"/>
    </row>
    <row r="808" spans="1:8" x14ac:dyDescent="0.25">
      <c r="A808" s="1"/>
      <c r="B808" s="1"/>
      <c r="C808" s="1"/>
      <c r="D808" s="1"/>
      <c r="E808" s="1"/>
      <c r="F808" s="1"/>
      <c r="G808" s="1"/>
      <c r="H808" s="1"/>
    </row>
    <row r="809" spans="1:8" x14ac:dyDescent="0.25">
      <c r="A809" s="3"/>
      <c r="B809" s="3"/>
      <c r="C809" s="3"/>
      <c r="D809" s="1"/>
      <c r="E809" s="1"/>
      <c r="F809" s="1"/>
      <c r="G809" s="1"/>
      <c r="H809" s="1"/>
    </row>
    <row r="810" spans="1:8" x14ac:dyDescent="0.25">
      <c r="A810" s="1"/>
      <c r="B810" s="1"/>
      <c r="C810" s="1"/>
      <c r="D810" s="1"/>
      <c r="E810" s="1"/>
      <c r="F810" s="1"/>
      <c r="G810" s="1"/>
      <c r="H810" s="1"/>
    </row>
    <row r="811" spans="1:8" x14ac:dyDescent="0.25">
      <c r="A811" s="1"/>
      <c r="B811" s="1"/>
      <c r="C811" s="1"/>
      <c r="D811" s="1"/>
      <c r="E811" s="1"/>
      <c r="F811" s="1"/>
      <c r="G811" s="1"/>
      <c r="H811" s="1"/>
    </row>
    <row r="812" spans="1:8" x14ac:dyDescent="0.25">
      <c r="A812" s="4"/>
      <c r="B812" s="4"/>
      <c r="C812" s="4"/>
      <c r="D812" s="1"/>
      <c r="E812" s="1"/>
      <c r="F812" s="1"/>
      <c r="G812" s="1"/>
      <c r="H812" s="1"/>
    </row>
    <row r="813" spans="1:8" x14ac:dyDescent="0.25">
      <c r="A813" s="3"/>
      <c r="B813" s="3"/>
      <c r="C813" s="3"/>
      <c r="D813" s="1"/>
      <c r="E813" s="1"/>
      <c r="F813" s="1"/>
      <c r="G813" s="1"/>
      <c r="H813" s="1"/>
    </row>
    <row r="814" spans="1:8" x14ac:dyDescent="0.25">
      <c r="A814" s="3"/>
      <c r="B814" s="3"/>
      <c r="C814" s="3"/>
      <c r="D814" s="1"/>
      <c r="E814" s="1"/>
      <c r="F814" s="1"/>
      <c r="G814" s="1"/>
      <c r="H814" s="1"/>
    </row>
    <row r="815" spans="1:8" x14ac:dyDescent="0.25">
      <c r="A815" s="1"/>
      <c r="B815" s="1"/>
      <c r="C815" s="1"/>
      <c r="D815" s="1"/>
      <c r="E815" s="1"/>
      <c r="F815" s="1"/>
      <c r="G815" s="1"/>
      <c r="H815" s="1"/>
    </row>
    <row r="816" spans="1:8" x14ac:dyDescent="0.25">
      <c r="A816" s="3"/>
      <c r="B816" s="3"/>
      <c r="C816" s="3"/>
      <c r="D816" s="1"/>
      <c r="E816" s="1"/>
      <c r="F816" s="1"/>
      <c r="G816" s="1"/>
      <c r="H816" s="1"/>
    </row>
    <row r="817" spans="1:8" x14ac:dyDescent="0.25">
      <c r="A817" s="1"/>
      <c r="B817" s="1"/>
      <c r="C817" s="1"/>
      <c r="D817" s="1"/>
      <c r="E817" s="1"/>
      <c r="F817" s="1"/>
      <c r="G817" s="1"/>
      <c r="H817" s="1"/>
    </row>
    <row r="818" spans="1:8" x14ac:dyDescent="0.25">
      <c r="A818" s="1"/>
      <c r="B818" s="1"/>
      <c r="C818" s="1"/>
      <c r="D818" s="1"/>
      <c r="E818" s="1"/>
      <c r="F818" s="1"/>
      <c r="G818" s="1"/>
      <c r="H818" s="1"/>
    </row>
    <row r="819" spans="1:8" x14ac:dyDescent="0.25">
      <c r="A819" s="4"/>
      <c r="B819" s="4"/>
      <c r="C819" s="4"/>
      <c r="D819" s="1"/>
      <c r="E819" s="1"/>
      <c r="F819" s="1"/>
      <c r="G819" s="1"/>
      <c r="H819" s="1"/>
    </row>
    <row r="820" spans="1:8" x14ac:dyDescent="0.25">
      <c r="A820" s="3"/>
      <c r="B820" s="3"/>
      <c r="C820" s="3"/>
      <c r="D820" s="1"/>
      <c r="E820" s="1"/>
      <c r="F820" s="1"/>
      <c r="G820" s="1"/>
      <c r="H820" s="1"/>
    </row>
    <row r="821" spans="1:8" x14ac:dyDescent="0.25">
      <c r="A821" s="3"/>
      <c r="B821" s="3"/>
      <c r="C821" s="3"/>
      <c r="D821" s="1"/>
      <c r="E821" s="1"/>
      <c r="F821" s="1"/>
      <c r="G821" s="1"/>
      <c r="H821" s="1"/>
    </row>
    <row r="822" spans="1:8" x14ac:dyDescent="0.25">
      <c r="A822" s="1"/>
      <c r="B822" s="1"/>
      <c r="C822" s="1"/>
      <c r="D822" s="1"/>
      <c r="E822" s="1"/>
      <c r="F822" s="1"/>
      <c r="G822" s="1"/>
      <c r="H822" s="1"/>
    </row>
    <row r="823" spans="1:8" x14ac:dyDescent="0.25">
      <c r="A823" s="3"/>
      <c r="B823" s="3"/>
      <c r="C823" s="3"/>
      <c r="D823" s="1"/>
      <c r="E823" s="1"/>
      <c r="F823" s="1"/>
      <c r="G823" s="1"/>
      <c r="H823" s="1"/>
    </row>
    <row r="824" spans="1:8" x14ac:dyDescent="0.25">
      <c r="A824" s="1"/>
      <c r="B824" s="1"/>
      <c r="C824" s="1"/>
      <c r="D824" s="1"/>
      <c r="E824" s="1"/>
      <c r="F824" s="1"/>
      <c r="G824" s="1"/>
      <c r="H824" s="1"/>
    </row>
    <row r="825" spans="1:8" x14ac:dyDescent="0.25">
      <c r="A825" s="1"/>
      <c r="B825" s="1"/>
      <c r="C825" s="1"/>
      <c r="D825" s="1"/>
      <c r="E825" s="1"/>
      <c r="F825" s="1"/>
      <c r="G825" s="1"/>
      <c r="H825" s="1"/>
    </row>
    <row r="826" spans="1:8" x14ac:dyDescent="0.25">
      <c r="A826" s="4"/>
      <c r="B826" s="4"/>
      <c r="C826" s="4"/>
      <c r="D826" s="1"/>
      <c r="E826" s="1"/>
      <c r="F826" s="1"/>
      <c r="G826" s="1"/>
      <c r="H826" s="1"/>
    </row>
    <row r="827" spans="1:8" x14ac:dyDescent="0.25">
      <c r="A827" s="3"/>
      <c r="B827" s="3"/>
      <c r="C827" s="3"/>
      <c r="D827" s="1"/>
      <c r="E827" s="1"/>
      <c r="F827" s="1"/>
      <c r="G827" s="1"/>
      <c r="H827" s="1"/>
    </row>
    <row r="828" spans="1:8" x14ac:dyDescent="0.25">
      <c r="A828" s="3"/>
      <c r="B828" s="3"/>
      <c r="C828" s="3"/>
      <c r="D828" s="1"/>
      <c r="E828" s="1"/>
      <c r="F828" s="1"/>
      <c r="G828" s="1"/>
      <c r="H828" s="1"/>
    </row>
    <row r="829" spans="1:8" x14ac:dyDescent="0.25">
      <c r="A829" s="1"/>
      <c r="B829" s="1"/>
      <c r="C829" s="1"/>
      <c r="D829" s="1"/>
      <c r="E829" s="1"/>
      <c r="F829" s="1"/>
      <c r="G829" s="1"/>
      <c r="H829" s="1"/>
    </row>
    <row r="830" spans="1:8" x14ac:dyDescent="0.25">
      <c r="A830" s="3"/>
      <c r="B830" s="3"/>
      <c r="C830" s="3"/>
      <c r="D830" s="1"/>
      <c r="E830" s="1"/>
      <c r="F830" s="1"/>
      <c r="G830" s="1"/>
      <c r="H830" s="1"/>
    </row>
    <row r="831" spans="1:8" x14ac:dyDescent="0.25">
      <c r="A831" s="1"/>
      <c r="B831" s="1"/>
      <c r="C831" s="1"/>
      <c r="D831" s="1"/>
      <c r="E831" s="1"/>
      <c r="F831" s="1"/>
      <c r="G831" s="1"/>
      <c r="H831" s="1"/>
    </row>
    <row r="832" spans="1:8" x14ac:dyDescent="0.25">
      <c r="A832" s="1"/>
      <c r="B832" s="1"/>
      <c r="C832" s="1"/>
      <c r="D832" s="1"/>
      <c r="E832" s="1"/>
      <c r="F832" s="1"/>
      <c r="G832" s="1"/>
      <c r="H832" s="1"/>
    </row>
    <row r="833" spans="1:8" x14ac:dyDescent="0.25">
      <c r="A833" s="4"/>
      <c r="B833" s="4"/>
      <c r="C833" s="4"/>
      <c r="D833" s="1"/>
      <c r="E833" s="1"/>
      <c r="F833" s="1"/>
      <c r="G833" s="1"/>
      <c r="H833" s="1"/>
    </row>
    <row r="834" spans="1:8" x14ac:dyDescent="0.25">
      <c r="A834" s="3"/>
      <c r="B834" s="3"/>
      <c r="C834" s="3"/>
      <c r="D834" s="1"/>
      <c r="E834" s="1"/>
      <c r="F834" s="1"/>
      <c r="G834" s="1"/>
      <c r="H834" s="1"/>
    </row>
    <row r="835" spans="1:8" x14ac:dyDescent="0.25">
      <c r="A835" s="3"/>
      <c r="B835" s="3"/>
      <c r="C835" s="3"/>
      <c r="D835" s="1"/>
      <c r="E835" s="1"/>
      <c r="F835" s="1"/>
      <c r="G835" s="1"/>
      <c r="H835" s="1"/>
    </row>
    <row r="836" spans="1:8" x14ac:dyDescent="0.25">
      <c r="A836" s="1"/>
      <c r="B836" s="1"/>
      <c r="C836" s="1"/>
      <c r="D836" s="1"/>
      <c r="E836" s="1"/>
      <c r="F836" s="1"/>
      <c r="G836" s="1"/>
      <c r="H836" s="1"/>
    </row>
    <row r="837" spans="1:8" x14ac:dyDescent="0.25">
      <c r="A837" s="3"/>
      <c r="B837" s="3"/>
      <c r="C837" s="3"/>
      <c r="D837" s="1"/>
      <c r="E837" s="1"/>
      <c r="F837" s="1"/>
      <c r="G837" s="1"/>
      <c r="H837" s="1"/>
    </row>
    <row r="838" spans="1:8" x14ac:dyDescent="0.25">
      <c r="A838" s="1"/>
      <c r="B838" s="1"/>
      <c r="C838" s="1"/>
      <c r="D838" s="1"/>
      <c r="E838" s="1"/>
      <c r="F838" s="1"/>
      <c r="G838" s="1"/>
      <c r="H838" s="1"/>
    </row>
    <row r="839" spans="1:8" x14ac:dyDescent="0.25">
      <c r="A839" s="1"/>
      <c r="B839" s="1"/>
      <c r="C839" s="1"/>
      <c r="D839" s="1"/>
      <c r="E839" s="1"/>
      <c r="F839" s="1"/>
      <c r="G839" s="1"/>
      <c r="H839" s="1"/>
    </row>
    <row r="840" spans="1:8" x14ac:dyDescent="0.25">
      <c r="A840" s="4"/>
      <c r="B840" s="4"/>
      <c r="C840" s="4"/>
      <c r="D840" s="1"/>
      <c r="E840" s="1"/>
      <c r="F840" s="1"/>
      <c r="G840" s="1"/>
      <c r="H840" s="1"/>
    </row>
    <row r="841" spans="1:8" x14ac:dyDescent="0.25">
      <c r="A841" s="3"/>
      <c r="B841" s="3"/>
      <c r="C841" s="3"/>
      <c r="D841" s="1"/>
      <c r="E841" s="1"/>
      <c r="F841" s="1"/>
      <c r="G841" s="1"/>
      <c r="H841" s="1"/>
    </row>
    <row r="842" spans="1:8" x14ac:dyDescent="0.25">
      <c r="A842" s="3"/>
      <c r="B842" s="3"/>
      <c r="C842" s="3"/>
      <c r="D842" s="1"/>
      <c r="E842" s="1"/>
      <c r="F842" s="1"/>
      <c r="G842" s="1"/>
      <c r="H842" s="1"/>
    </row>
    <row r="843" spans="1:8" x14ac:dyDescent="0.25">
      <c r="A843" s="1"/>
      <c r="B843" s="1"/>
      <c r="C843" s="1"/>
      <c r="D843" s="1"/>
      <c r="E843" s="1"/>
      <c r="F843" s="1"/>
      <c r="G843" s="1"/>
      <c r="H843" s="1"/>
    </row>
    <row r="844" spans="1:8" x14ac:dyDescent="0.25">
      <c r="A844" s="3"/>
      <c r="B844" s="3"/>
      <c r="C844" s="3"/>
      <c r="D844" s="1"/>
      <c r="E844" s="1"/>
      <c r="F844" s="1"/>
      <c r="G844" s="1"/>
      <c r="H844" s="1"/>
    </row>
    <row r="845" spans="1:8" x14ac:dyDescent="0.25">
      <c r="A845" s="1"/>
      <c r="B845" s="1"/>
      <c r="C845" s="1"/>
      <c r="D845" s="1"/>
      <c r="E845" s="1"/>
      <c r="F845" s="1"/>
      <c r="G845" s="1"/>
      <c r="H845" s="1"/>
    </row>
    <row r="846" spans="1:8" x14ac:dyDescent="0.25">
      <c r="A846" s="1"/>
      <c r="B846" s="1"/>
      <c r="C846" s="1"/>
      <c r="D846" s="1"/>
      <c r="E846" s="1"/>
      <c r="F846" s="1"/>
      <c r="G846" s="1"/>
      <c r="H846" s="1"/>
    </row>
    <row r="847" spans="1:8" x14ac:dyDescent="0.25">
      <c r="A847" s="4"/>
      <c r="B847" s="4"/>
      <c r="C847" s="4"/>
      <c r="D847" s="1"/>
      <c r="E847" s="1"/>
      <c r="F847" s="1"/>
      <c r="G847" s="1"/>
      <c r="H847" s="1"/>
    </row>
    <row r="848" spans="1:8" x14ac:dyDescent="0.25">
      <c r="A848" s="3"/>
      <c r="B848" s="3"/>
      <c r="C848" s="3"/>
      <c r="D848" s="1"/>
      <c r="E848" s="1"/>
      <c r="F848" s="1"/>
      <c r="G848" s="1"/>
      <c r="H848" s="1"/>
    </row>
    <row r="849" spans="1:8" x14ac:dyDescent="0.25">
      <c r="A849" s="3"/>
      <c r="B849" s="3"/>
      <c r="C849" s="3"/>
      <c r="D849" s="1"/>
      <c r="E849" s="1"/>
      <c r="F849" s="1"/>
      <c r="G849" s="1"/>
      <c r="H849" s="1"/>
    </row>
    <row r="850" spans="1:8" x14ac:dyDescent="0.25">
      <c r="A850" s="1"/>
      <c r="B850" s="1"/>
      <c r="C850" s="1"/>
      <c r="D850" s="1"/>
      <c r="E850" s="1"/>
      <c r="F850" s="1"/>
      <c r="G850" s="1"/>
      <c r="H850" s="1"/>
    </row>
    <row r="851" spans="1:8" x14ac:dyDescent="0.25">
      <c r="A851" s="3"/>
      <c r="B851" s="3"/>
      <c r="C851" s="3"/>
      <c r="D851" s="1"/>
      <c r="E851" s="1"/>
      <c r="F851" s="1"/>
      <c r="G851" s="1"/>
      <c r="H851" s="1"/>
    </row>
    <row r="852" spans="1:8" x14ac:dyDescent="0.25">
      <c r="A852" s="1"/>
      <c r="B852" s="1"/>
      <c r="C852" s="1"/>
      <c r="D852" s="1"/>
      <c r="E852" s="1"/>
      <c r="F852" s="1"/>
      <c r="G852" s="1"/>
      <c r="H852" s="1"/>
    </row>
    <row r="853" spans="1:8" x14ac:dyDescent="0.25">
      <c r="A853" s="1"/>
      <c r="B853" s="1"/>
      <c r="C853" s="1"/>
      <c r="D853" s="1"/>
      <c r="E853" s="1"/>
      <c r="F853" s="1"/>
      <c r="G853" s="1"/>
      <c r="H853" s="1"/>
    </row>
    <row r="854" spans="1:8" x14ac:dyDescent="0.25">
      <c r="A854" s="4"/>
      <c r="B854" s="4"/>
      <c r="C854" s="4"/>
      <c r="D854" s="1"/>
      <c r="E854" s="1"/>
      <c r="F854" s="1"/>
      <c r="G854" s="1"/>
      <c r="H854" s="1"/>
    </row>
    <row r="855" spans="1:8" x14ac:dyDescent="0.25">
      <c r="A855" s="3"/>
      <c r="B855" s="3"/>
      <c r="C855" s="3"/>
      <c r="D855" s="1"/>
      <c r="E855" s="1"/>
      <c r="F855" s="1"/>
      <c r="G855" s="1"/>
      <c r="H855" s="1"/>
    </row>
    <row r="856" spans="1:8" x14ac:dyDescent="0.25">
      <c r="A856" s="3"/>
      <c r="B856" s="3"/>
      <c r="C856" s="3"/>
      <c r="D856" s="1"/>
      <c r="E856" s="1"/>
      <c r="F856" s="1"/>
      <c r="G856" s="1"/>
      <c r="H856" s="1"/>
    </row>
    <row r="857" spans="1:8" x14ac:dyDescent="0.25">
      <c r="A857" s="1"/>
      <c r="B857" s="1"/>
      <c r="C857" s="1"/>
      <c r="D857" s="1"/>
      <c r="E857" s="1"/>
      <c r="F857" s="1"/>
      <c r="G857" s="1"/>
      <c r="H857" s="1"/>
    </row>
    <row r="858" spans="1:8" x14ac:dyDescent="0.25">
      <c r="A858" s="3"/>
      <c r="B858" s="3"/>
      <c r="C858" s="3"/>
      <c r="D858" s="1"/>
      <c r="E858" s="1"/>
      <c r="F858" s="1"/>
      <c r="G858" s="1"/>
      <c r="H858" s="1"/>
    </row>
    <row r="859" spans="1:8" x14ac:dyDescent="0.25">
      <c r="A859" s="1"/>
      <c r="B859" s="1"/>
      <c r="C859" s="1"/>
      <c r="D859" s="1"/>
      <c r="E859" s="1"/>
      <c r="F859" s="1"/>
      <c r="G859" s="1"/>
      <c r="H859" s="1"/>
    </row>
    <row r="860" spans="1:8" x14ac:dyDescent="0.25">
      <c r="A860" s="1"/>
      <c r="B860" s="1"/>
      <c r="C860" s="1"/>
      <c r="D860" s="1"/>
      <c r="E860" s="1"/>
      <c r="F860" s="1"/>
      <c r="G860" s="1"/>
      <c r="H860" s="1"/>
    </row>
    <row r="861" spans="1:8" x14ac:dyDescent="0.25">
      <c r="A861" s="4"/>
      <c r="B861" s="4"/>
      <c r="C861" s="4"/>
      <c r="D861" s="1"/>
      <c r="E861" s="1"/>
      <c r="F861" s="1"/>
      <c r="G861" s="1"/>
      <c r="H861" s="1"/>
    </row>
    <row r="862" spans="1:8" x14ac:dyDescent="0.25">
      <c r="A862" s="3"/>
      <c r="B862" s="3"/>
      <c r="C862" s="3"/>
      <c r="D862" s="1"/>
      <c r="E862" s="1"/>
      <c r="F862" s="1"/>
      <c r="G862" s="1"/>
      <c r="H862" s="1"/>
    </row>
    <row r="863" spans="1:8" x14ac:dyDescent="0.25">
      <c r="A863" s="3"/>
      <c r="B863" s="3"/>
      <c r="C863" s="3"/>
      <c r="D863" s="1"/>
      <c r="E863" s="1"/>
      <c r="F863" s="1"/>
      <c r="G863" s="1"/>
      <c r="H863" s="1"/>
    </row>
    <row r="864" spans="1:8" x14ac:dyDescent="0.25">
      <c r="A864" s="1"/>
      <c r="B864" s="1"/>
      <c r="C864" s="1"/>
      <c r="D864" s="1"/>
      <c r="E864" s="1"/>
      <c r="F864" s="1"/>
      <c r="G864" s="1"/>
      <c r="H864" s="1"/>
    </row>
    <row r="865" spans="1:8" x14ac:dyDescent="0.25">
      <c r="A865" s="3"/>
      <c r="B865" s="3"/>
      <c r="C865" s="3"/>
      <c r="D865" s="1"/>
      <c r="E865" s="1"/>
      <c r="F865" s="1"/>
      <c r="G865" s="1"/>
      <c r="H865" s="1"/>
    </row>
    <row r="866" spans="1:8" x14ac:dyDescent="0.25">
      <c r="A866" s="1"/>
      <c r="B866" s="1"/>
      <c r="C866" s="1"/>
      <c r="D866" s="1"/>
      <c r="E866" s="1"/>
      <c r="F866" s="1"/>
      <c r="G866" s="1"/>
      <c r="H866" s="1"/>
    </row>
    <row r="867" spans="1:8" x14ac:dyDescent="0.25">
      <c r="A867" s="1"/>
      <c r="B867" s="1"/>
      <c r="C867" s="1"/>
      <c r="D867" s="1"/>
      <c r="E867" s="1"/>
      <c r="F867" s="1"/>
      <c r="G867" s="1"/>
      <c r="H867" s="1"/>
    </row>
    <row r="868" spans="1:8" x14ac:dyDescent="0.25">
      <c r="A868" s="4"/>
      <c r="B868" s="4"/>
      <c r="C868" s="4"/>
      <c r="D868" s="1"/>
      <c r="E868" s="1"/>
      <c r="F868" s="1"/>
      <c r="G868" s="1"/>
      <c r="H868" s="1"/>
    </row>
    <row r="869" spans="1:8" x14ac:dyDescent="0.25">
      <c r="A869" s="3"/>
      <c r="B869" s="3"/>
      <c r="C869" s="3"/>
      <c r="D869" s="1"/>
      <c r="E869" s="1"/>
      <c r="F869" s="1"/>
      <c r="G869" s="1"/>
      <c r="H869" s="1"/>
    </row>
    <row r="870" spans="1:8" x14ac:dyDescent="0.25">
      <c r="A870" s="3"/>
      <c r="B870" s="3"/>
      <c r="C870" s="3"/>
      <c r="D870" s="1"/>
      <c r="E870" s="1"/>
      <c r="F870" s="1"/>
      <c r="G870" s="1"/>
      <c r="H870" s="1"/>
    </row>
    <row r="871" spans="1:8" x14ac:dyDescent="0.25">
      <c r="A871" s="1"/>
      <c r="B871" s="1"/>
      <c r="C871" s="1"/>
      <c r="D871" s="1"/>
      <c r="E871" s="1"/>
      <c r="F871" s="1"/>
      <c r="G871" s="1"/>
      <c r="H871" s="1"/>
    </row>
    <row r="872" spans="1:8" x14ac:dyDescent="0.25">
      <c r="A872" s="3"/>
      <c r="B872" s="3"/>
      <c r="C872" s="3"/>
      <c r="D872" s="1"/>
      <c r="E872" s="1"/>
      <c r="F872" s="1"/>
      <c r="G872" s="1"/>
      <c r="H872" s="1"/>
    </row>
    <row r="873" spans="1:8" x14ac:dyDescent="0.25">
      <c r="A873" s="1"/>
      <c r="B873" s="1"/>
      <c r="C873" s="1"/>
      <c r="D873" s="1"/>
      <c r="E873" s="1"/>
      <c r="F873" s="1"/>
      <c r="G873" s="1"/>
      <c r="H873" s="1"/>
    </row>
    <row r="874" spans="1:8" x14ac:dyDescent="0.25">
      <c r="A874" s="1"/>
      <c r="B874" s="1"/>
      <c r="C874" s="1"/>
      <c r="D874" s="1"/>
      <c r="E874" s="1"/>
      <c r="F874" s="1"/>
      <c r="G874" s="1"/>
      <c r="H874" s="1"/>
    </row>
    <row r="875" spans="1:8" x14ac:dyDescent="0.25">
      <c r="A875" s="4"/>
      <c r="B875" s="4"/>
      <c r="C875" s="4"/>
      <c r="D875" s="1"/>
      <c r="E875" s="1"/>
      <c r="F875" s="1"/>
      <c r="G875" s="1"/>
      <c r="H875" s="1"/>
    </row>
    <row r="876" spans="1:8" x14ac:dyDescent="0.25">
      <c r="A876" s="3"/>
      <c r="B876" s="3"/>
      <c r="C876" s="3"/>
      <c r="D876" s="1"/>
      <c r="E876" s="1"/>
      <c r="F876" s="1"/>
      <c r="G876" s="1"/>
      <c r="H876" s="1"/>
    </row>
    <row r="877" spans="1:8" x14ac:dyDescent="0.25">
      <c r="A877" s="3"/>
      <c r="B877" s="3"/>
      <c r="C877" s="3"/>
      <c r="D877" s="1"/>
      <c r="E877" s="1"/>
      <c r="F877" s="1"/>
      <c r="G877" s="1"/>
      <c r="H877" s="1"/>
    </row>
    <row r="878" spans="1:8" x14ac:dyDescent="0.25">
      <c r="A878" s="1"/>
      <c r="B878" s="1"/>
      <c r="C878" s="1"/>
      <c r="D878" s="1"/>
      <c r="E878" s="1"/>
      <c r="F878" s="1"/>
      <c r="G878" s="1"/>
      <c r="H878" s="1"/>
    </row>
    <row r="879" spans="1:8" x14ac:dyDescent="0.25">
      <c r="A879" s="3"/>
      <c r="B879" s="3"/>
      <c r="C879" s="3"/>
      <c r="D879" s="1"/>
      <c r="E879" s="1"/>
      <c r="F879" s="1"/>
      <c r="G879" s="1"/>
      <c r="H879" s="1"/>
    </row>
    <row r="880" spans="1:8" x14ac:dyDescent="0.25">
      <c r="A880" s="1"/>
      <c r="B880" s="1"/>
      <c r="C880" s="1"/>
      <c r="D880" s="1"/>
      <c r="E880" s="1"/>
      <c r="F880" s="1"/>
      <c r="G880" s="1"/>
      <c r="H880" s="1"/>
    </row>
    <row r="881" spans="1:8" x14ac:dyDescent="0.25">
      <c r="A881" s="1"/>
      <c r="B881" s="1"/>
      <c r="C881" s="1"/>
      <c r="D881" s="1"/>
      <c r="E881" s="1"/>
      <c r="F881" s="1"/>
      <c r="G881" s="1"/>
      <c r="H881" s="1"/>
    </row>
    <row r="882" spans="1:8" x14ac:dyDescent="0.25">
      <c r="A882" s="4"/>
      <c r="B882" s="4"/>
      <c r="C882" s="4"/>
      <c r="D882" s="1"/>
      <c r="E882" s="1"/>
      <c r="F882" s="1"/>
      <c r="G882" s="1"/>
      <c r="H882" s="1"/>
    </row>
    <row r="883" spans="1:8" x14ac:dyDescent="0.25">
      <c r="A883" s="3"/>
      <c r="B883" s="3"/>
      <c r="C883" s="3"/>
      <c r="D883" s="1"/>
      <c r="E883" s="1"/>
      <c r="F883" s="1"/>
      <c r="G883" s="1"/>
      <c r="H883" s="1"/>
    </row>
    <row r="884" spans="1:8" x14ac:dyDescent="0.25">
      <c r="A884" s="3"/>
      <c r="B884" s="3"/>
      <c r="C884" s="3"/>
      <c r="D884" s="1"/>
      <c r="E884" s="1"/>
      <c r="F884" s="1"/>
      <c r="G884" s="1"/>
      <c r="H884" s="1"/>
    </row>
    <row r="885" spans="1:8" x14ac:dyDescent="0.25">
      <c r="A885" s="1"/>
      <c r="B885" s="1"/>
      <c r="C885" s="1"/>
      <c r="D885" s="1"/>
      <c r="E885" s="1"/>
      <c r="F885" s="1"/>
      <c r="G885" s="1"/>
      <c r="H885" s="1"/>
    </row>
    <row r="886" spans="1:8" x14ac:dyDescent="0.25">
      <c r="A886" s="3"/>
      <c r="B886" s="3"/>
      <c r="C886" s="3"/>
      <c r="D886" s="1"/>
      <c r="E886" s="1"/>
      <c r="F886" s="1"/>
      <c r="G886" s="1"/>
      <c r="H886" s="1"/>
    </row>
    <row r="887" spans="1:8" x14ac:dyDescent="0.25">
      <c r="A887" s="1"/>
      <c r="B887" s="1"/>
      <c r="C887" s="1"/>
      <c r="D887" s="1"/>
      <c r="E887" s="1"/>
      <c r="F887" s="1"/>
      <c r="G887" s="1"/>
      <c r="H887" s="1"/>
    </row>
    <row r="888" spans="1:8" x14ac:dyDescent="0.25">
      <c r="A888" s="1"/>
      <c r="B888" s="1"/>
      <c r="C888" s="1"/>
      <c r="D888" s="1"/>
      <c r="E888" s="1"/>
      <c r="F888" s="1"/>
      <c r="G888" s="1"/>
      <c r="H888" s="1"/>
    </row>
    <row r="889" spans="1:8" x14ac:dyDescent="0.25">
      <c r="A889" s="4"/>
      <c r="B889" s="4"/>
      <c r="C889" s="4"/>
      <c r="D889" s="1"/>
      <c r="E889" s="1"/>
      <c r="F889" s="1"/>
      <c r="G889" s="1"/>
      <c r="H889" s="1"/>
    </row>
    <row r="890" spans="1:8" x14ac:dyDescent="0.25">
      <c r="A890" s="3"/>
      <c r="B890" s="3"/>
      <c r="C890" s="3"/>
      <c r="D890" s="1"/>
      <c r="E890" s="1"/>
      <c r="F890" s="1"/>
      <c r="G890" s="1"/>
      <c r="H890" s="1"/>
    </row>
    <row r="891" spans="1:8" x14ac:dyDescent="0.25">
      <c r="A891" s="3"/>
      <c r="B891" s="3"/>
      <c r="C891" s="3"/>
      <c r="D891" s="1"/>
      <c r="E891" s="1"/>
      <c r="F891" s="1"/>
      <c r="G891" s="1"/>
      <c r="H891" s="1"/>
    </row>
    <row r="892" spans="1:8" x14ac:dyDescent="0.25">
      <c r="A892" s="1"/>
      <c r="B892" s="1"/>
      <c r="C892" s="1"/>
      <c r="D892" s="1"/>
      <c r="E892" s="1"/>
      <c r="F892" s="1"/>
      <c r="G892" s="1"/>
      <c r="H892" s="1"/>
    </row>
    <row r="893" spans="1:8" x14ac:dyDescent="0.25">
      <c r="A893" s="3"/>
      <c r="B893" s="3"/>
      <c r="C893" s="3"/>
      <c r="D893" s="1"/>
      <c r="E893" s="1"/>
      <c r="F893" s="1"/>
      <c r="G893" s="1"/>
      <c r="H893" s="1"/>
    </row>
    <row r="894" spans="1:8" x14ac:dyDescent="0.25">
      <c r="A894" s="1"/>
      <c r="B894" s="1"/>
      <c r="C894" s="1"/>
      <c r="D894" s="1"/>
      <c r="E894" s="1"/>
      <c r="F894" s="1"/>
      <c r="G894" s="1"/>
      <c r="H894" s="1"/>
    </row>
    <row r="895" spans="1:8" x14ac:dyDescent="0.25">
      <c r="A895" s="1"/>
      <c r="B895" s="1"/>
      <c r="C895" s="1"/>
      <c r="D895" s="1"/>
      <c r="E895" s="1"/>
      <c r="F895" s="1"/>
      <c r="G895" s="1"/>
      <c r="H895" s="1"/>
    </row>
    <row r="896" spans="1:8" x14ac:dyDescent="0.25">
      <c r="A896" s="4"/>
      <c r="B896" s="4"/>
      <c r="C896" s="4"/>
      <c r="D896" s="1"/>
      <c r="E896" s="1"/>
      <c r="F896" s="1"/>
      <c r="G896" s="1"/>
      <c r="H896" s="1"/>
    </row>
    <row r="897" spans="1:8" x14ac:dyDescent="0.25">
      <c r="A897" s="3"/>
      <c r="B897" s="3"/>
      <c r="C897" s="3"/>
      <c r="D897" s="1"/>
      <c r="E897" s="1"/>
      <c r="F897" s="1"/>
      <c r="G897" s="1"/>
      <c r="H897" s="1"/>
    </row>
    <row r="898" spans="1:8" x14ac:dyDescent="0.25">
      <c r="A898" s="3"/>
      <c r="B898" s="3"/>
      <c r="C898" s="3"/>
      <c r="D898" s="1"/>
      <c r="E898" s="1"/>
      <c r="F898" s="1"/>
      <c r="G898" s="1"/>
      <c r="H898" s="1"/>
    </row>
    <row r="899" spans="1:8" x14ac:dyDescent="0.25">
      <c r="A899" s="1"/>
      <c r="B899" s="1"/>
      <c r="C899" s="1"/>
      <c r="D899" s="1"/>
      <c r="E899" s="1"/>
      <c r="F899" s="1"/>
      <c r="G899" s="1"/>
      <c r="H899" s="1"/>
    </row>
    <row r="900" spans="1:8" x14ac:dyDescent="0.25">
      <c r="A900" s="3"/>
      <c r="B900" s="3"/>
      <c r="C900" s="3"/>
      <c r="D900" s="1"/>
      <c r="E900" s="1"/>
      <c r="F900" s="1"/>
      <c r="G900" s="1"/>
      <c r="H900" s="1"/>
    </row>
    <row r="901" spans="1:8" x14ac:dyDescent="0.25">
      <c r="A901" s="1"/>
      <c r="B901" s="1"/>
      <c r="C901" s="1"/>
      <c r="D901" s="1"/>
      <c r="E901" s="1"/>
      <c r="F901" s="1"/>
      <c r="G901" s="1"/>
      <c r="H901" s="1"/>
    </row>
    <row r="902" spans="1:8" x14ac:dyDescent="0.25">
      <c r="A902" s="1"/>
      <c r="B902" s="1"/>
      <c r="C902" s="1"/>
      <c r="D902" s="1"/>
      <c r="E902" s="1"/>
      <c r="F902" s="1"/>
      <c r="G902" s="1"/>
      <c r="H902" s="1"/>
    </row>
    <row r="903" spans="1:8" x14ac:dyDescent="0.25">
      <c r="A903" s="4"/>
      <c r="B903" s="4"/>
      <c r="C903" s="4"/>
      <c r="D903" s="1"/>
      <c r="E903" s="1"/>
      <c r="F903" s="1"/>
      <c r="G903" s="1"/>
      <c r="H903" s="1"/>
    </row>
    <row r="904" spans="1:8" x14ac:dyDescent="0.25">
      <c r="A904" s="3"/>
      <c r="B904" s="3"/>
      <c r="C904" s="3"/>
      <c r="D904" s="1"/>
      <c r="E904" s="1"/>
      <c r="F904" s="1"/>
      <c r="G904" s="1"/>
      <c r="H904" s="1"/>
    </row>
    <row r="905" spans="1:8" x14ac:dyDescent="0.25">
      <c r="A905" s="3"/>
      <c r="B905" s="3"/>
      <c r="C905" s="3"/>
      <c r="D905" s="1"/>
      <c r="E905" s="1"/>
      <c r="F905" s="1"/>
      <c r="G905" s="1"/>
      <c r="H905" s="1"/>
    </row>
    <row r="906" spans="1:8" x14ac:dyDescent="0.25">
      <c r="A906" s="1"/>
      <c r="B906" s="1"/>
      <c r="C906" s="1"/>
      <c r="D906" s="1"/>
      <c r="E906" s="1"/>
      <c r="F906" s="1"/>
      <c r="G906" s="1"/>
      <c r="H906" s="1"/>
    </row>
    <row r="907" spans="1:8" x14ac:dyDescent="0.25">
      <c r="A907" s="3"/>
      <c r="B907" s="3"/>
      <c r="C907" s="3"/>
      <c r="D907" s="1"/>
      <c r="E907" s="1"/>
      <c r="F907" s="1"/>
      <c r="G907" s="1"/>
      <c r="H907" s="1"/>
    </row>
    <row r="908" spans="1:8" x14ac:dyDescent="0.25">
      <c r="A908" s="1"/>
      <c r="B908" s="1"/>
      <c r="C908" s="1"/>
      <c r="D908" s="1"/>
      <c r="E908" s="1"/>
      <c r="F908" s="1"/>
      <c r="G908" s="1"/>
      <c r="H908" s="1"/>
    </row>
    <row r="909" spans="1:8" x14ac:dyDescent="0.25">
      <c r="A909" s="1"/>
      <c r="B909" s="1"/>
      <c r="C909" s="1"/>
      <c r="D909" s="1"/>
      <c r="E909" s="1"/>
      <c r="F909" s="1"/>
      <c r="G909" s="1"/>
      <c r="H909" s="1"/>
    </row>
    <row r="910" spans="1:8" x14ac:dyDescent="0.25">
      <c r="A910" s="4"/>
      <c r="B910" s="4"/>
      <c r="C910" s="4"/>
      <c r="D910" s="1"/>
      <c r="E910" s="1"/>
      <c r="F910" s="1"/>
      <c r="G910" s="1"/>
      <c r="H910" s="1"/>
    </row>
  </sheetData>
  <mergeCells count="87">
    <mergeCell ref="Q10:R10"/>
    <mergeCell ref="D16:F16"/>
    <mergeCell ref="D15:F15"/>
    <mergeCell ref="D13:F13"/>
    <mergeCell ref="D11:F11"/>
    <mergeCell ref="D12:F12"/>
    <mergeCell ref="D14:F14"/>
    <mergeCell ref="S5:U5"/>
    <mergeCell ref="Q5:R5"/>
    <mergeCell ref="D9:F9"/>
    <mergeCell ref="Q6:R6"/>
    <mergeCell ref="Q8:R8"/>
    <mergeCell ref="Q9:R9"/>
    <mergeCell ref="D7:F7"/>
    <mergeCell ref="D18:F18"/>
    <mergeCell ref="D53:F53"/>
    <mergeCell ref="D39:F39"/>
    <mergeCell ref="D40:F40"/>
    <mergeCell ref="D41:F41"/>
    <mergeCell ref="D42:F42"/>
    <mergeCell ref="D34:F34"/>
    <mergeCell ref="D35:F35"/>
    <mergeCell ref="D36:F36"/>
    <mergeCell ref="D37:F37"/>
    <mergeCell ref="D38:F38"/>
    <mergeCell ref="D29:F29"/>
    <mergeCell ref="D30:F30"/>
    <mergeCell ref="D20:F20"/>
    <mergeCell ref="D22:F22"/>
    <mergeCell ref="A27:J27"/>
    <mergeCell ref="D17:F17"/>
    <mergeCell ref="D21:F21"/>
    <mergeCell ref="D19:F19"/>
    <mergeCell ref="D62:F62"/>
    <mergeCell ref="D63:F63"/>
    <mergeCell ref="D25:F25"/>
    <mergeCell ref="D26:F26"/>
    <mergeCell ref="D31:F31"/>
    <mergeCell ref="D32:F32"/>
    <mergeCell ref="D33:F33"/>
    <mergeCell ref="A47:J47"/>
    <mergeCell ref="D43:F43"/>
    <mergeCell ref="D44:F44"/>
    <mergeCell ref="D45:F45"/>
    <mergeCell ref="D46:F46"/>
    <mergeCell ref="D54:F54"/>
    <mergeCell ref="A83:L83"/>
    <mergeCell ref="C71:F71"/>
    <mergeCell ref="G71:H71"/>
    <mergeCell ref="A72:F72"/>
    <mergeCell ref="G72:H72"/>
    <mergeCell ref="A81:L81"/>
    <mergeCell ref="A75:E75"/>
    <mergeCell ref="A74:F74"/>
    <mergeCell ref="H74:I74"/>
    <mergeCell ref="A82:L82"/>
    <mergeCell ref="A67:H67"/>
    <mergeCell ref="D64:F64"/>
    <mergeCell ref="D61:F61"/>
    <mergeCell ref="A79:K79"/>
    <mergeCell ref="C69:F69"/>
    <mergeCell ref="G69:H69"/>
    <mergeCell ref="C70:F70"/>
    <mergeCell ref="G70:H70"/>
    <mergeCell ref="C68:F68"/>
    <mergeCell ref="G68:H68"/>
    <mergeCell ref="A1:D1"/>
    <mergeCell ref="D8:F8"/>
    <mergeCell ref="D6:F6"/>
    <mergeCell ref="D10:F10"/>
    <mergeCell ref="F1:K1"/>
    <mergeCell ref="A2:K2"/>
    <mergeCell ref="A3:K3"/>
    <mergeCell ref="A4:K4"/>
    <mergeCell ref="A5:K5"/>
    <mergeCell ref="A59:J59"/>
    <mergeCell ref="D50:F50"/>
    <mergeCell ref="D51:F51"/>
    <mergeCell ref="D52:F52"/>
    <mergeCell ref="D57:F57"/>
    <mergeCell ref="A28:K28"/>
    <mergeCell ref="D23:F23"/>
    <mergeCell ref="D56:F56"/>
    <mergeCell ref="D58:F58"/>
    <mergeCell ref="D55:F55"/>
    <mergeCell ref="D24:F24"/>
    <mergeCell ref="D49:F49"/>
  </mergeCells>
  <phoneticPr fontId="18" type="noConversion"/>
  <printOptions horizontalCentered="1"/>
  <pageMargins left="0.43307086614173229" right="0.31496062992125984" top="0.74803149606299213" bottom="0.31496062992125984" header="0.31496062992125984" footer="0.23622047244094491"/>
  <pageSetup paperSize="9" scale="9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08"/>
  <sheetViews>
    <sheetView showGridLines="0" zoomScale="106" zoomScaleNormal="106" workbookViewId="0">
      <selection activeCell="D37" sqref="D37:F37"/>
    </sheetView>
  </sheetViews>
  <sheetFormatPr defaultRowHeight="20.100000000000001" customHeight="1" x14ac:dyDescent="0.25"/>
  <cols>
    <col min="1" max="1" width="5.5703125" customWidth="1"/>
    <col min="2" max="2" width="9.5703125" customWidth="1"/>
    <col min="3" max="3" width="7.42578125" customWidth="1"/>
    <col min="5" max="5" width="21.42578125" customWidth="1"/>
    <col min="6" max="6" width="14.85546875" customWidth="1"/>
    <col min="7" max="7" width="6.85546875" bestFit="1" customWidth="1"/>
    <col min="8" max="8" width="13.28515625" style="63" customWidth="1"/>
    <col min="9" max="9" width="12.85546875" customWidth="1"/>
    <col min="10" max="10" width="16.85546875" customWidth="1"/>
    <col min="11" max="11" width="4.28515625" customWidth="1"/>
    <col min="12" max="12" width="6.28515625" customWidth="1"/>
    <col min="13" max="13" width="14.5703125" customWidth="1"/>
    <col min="14" max="14" width="11.28515625" customWidth="1"/>
    <col min="15" max="15" width="13.28515625" customWidth="1"/>
    <col min="16" max="16" width="14.85546875" customWidth="1"/>
    <col min="17" max="17" width="15.140625" customWidth="1"/>
    <col min="18" max="18" width="12.5703125" customWidth="1"/>
    <col min="20" max="20" width="11.140625" customWidth="1"/>
    <col min="21" max="21" width="11.7109375" customWidth="1"/>
    <col min="24" max="24" width="10.42578125" customWidth="1"/>
    <col min="25" max="25" width="23" customWidth="1"/>
    <col min="26" max="26" width="9.140625" customWidth="1"/>
    <col min="27" max="27" width="21" customWidth="1"/>
  </cols>
  <sheetData>
    <row r="1" spans="1:20" ht="24" customHeight="1" x14ac:dyDescent="0.25">
      <c r="A1" s="296"/>
      <c r="B1" s="297"/>
      <c r="C1" s="297"/>
      <c r="D1" s="297"/>
      <c r="E1" s="338" t="s">
        <v>107</v>
      </c>
      <c r="F1" s="338"/>
      <c r="G1" s="338"/>
      <c r="H1" s="338"/>
      <c r="I1" s="338"/>
      <c r="J1" s="339"/>
      <c r="K1" s="2"/>
      <c r="L1" s="2"/>
    </row>
    <row r="2" spans="1:20" ht="14.25" customHeight="1" x14ac:dyDescent="0.25">
      <c r="B2" s="14"/>
      <c r="C2" s="14"/>
      <c r="D2" s="14"/>
      <c r="E2" s="338" t="s">
        <v>280</v>
      </c>
      <c r="F2" s="338"/>
      <c r="G2" s="338"/>
      <c r="H2" s="338"/>
      <c r="I2" s="338"/>
      <c r="J2" s="339"/>
      <c r="K2" s="2"/>
      <c r="L2" s="2"/>
    </row>
    <row r="3" spans="1:20" ht="14.25" customHeight="1" x14ac:dyDescent="0.25">
      <c r="B3" s="185"/>
      <c r="C3" s="185"/>
      <c r="D3" s="185"/>
      <c r="E3" s="338" t="s">
        <v>130</v>
      </c>
      <c r="F3" s="338"/>
      <c r="G3" s="338"/>
      <c r="H3" s="338"/>
      <c r="I3" s="338"/>
      <c r="J3" s="339"/>
      <c r="K3" s="2"/>
      <c r="L3" s="2"/>
    </row>
    <row r="4" spans="1:20" ht="16.5" customHeight="1" x14ac:dyDescent="0.25">
      <c r="A4" s="337" t="s">
        <v>99</v>
      </c>
      <c r="B4" s="338"/>
      <c r="C4" s="338"/>
      <c r="D4" s="338"/>
      <c r="E4" s="338"/>
      <c r="F4" s="338"/>
      <c r="G4" s="338"/>
      <c r="H4" s="338"/>
      <c r="I4" s="338"/>
      <c r="J4" s="339"/>
      <c r="K4" s="2"/>
      <c r="L4" s="2"/>
      <c r="O4" s="1"/>
    </row>
    <row r="5" spans="1:20" ht="26.25" customHeight="1" x14ac:dyDescent="0.25">
      <c r="A5" s="337" t="s">
        <v>324</v>
      </c>
      <c r="B5" s="338"/>
      <c r="C5" s="338"/>
      <c r="D5" s="338"/>
      <c r="E5" s="338"/>
      <c r="F5" s="338"/>
      <c r="G5" s="338"/>
      <c r="H5" s="338"/>
      <c r="I5" s="338"/>
      <c r="J5" s="339"/>
      <c r="K5" s="2"/>
      <c r="L5" s="2"/>
      <c r="P5" s="336"/>
      <c r="Q5" s="336"/>
      <c r="R5" s="336"/>
      <c r="S5" s="336"/>
      <c r="T5" s="336"/>
    </row>
    <row r="6" spans="1:20" ht="20.100000000000001" customHeight="1" x14ac:dyDescent="0.25">
      <c r="A6" s="10" t="s">
        <v>27</v>
      </c>
      <c r="B6" s="170" t="s">
        <v>2</v>
      </c>
      <c r="C6" s="170" t="s">
        <v>3</v>
      </c>
      <c r="D6" s="306" t="s">
        <v>270</v>
      </c>
      <c r="E6" s="306"/>
      <c r="F6" s="306"/>
      <c r="G6" s="170" t="s">
        <v>4</v>
      </c>
      <c r="H6" s="59" t="s">
        <v>6</v>
      </c>
      <c r="I6" s="170" t="s">
        <v>14</v>
      </c>
      <c r="J6" s="170" t="s">
        <v>15</v>
      </c>
      <c r="K6" s="2"/>
      <c r="L6" s="2"/>
      <c r="P6" s="336" t="s">
        <v>9</v>
      </c>
      <c r="Q6" s="336"/>
    </row>
    <row r="7" spans="1:20" ht="20.100000000000001" customHeight="1" x14ac:dyDescent="0.25">
      <c r="A7" s="134" t="s">
        <v>31</v>
      </c>
      <c r="B7" s="168" t="s">
        <v>275</v>
      </c>
      <c r="C7" s="257">
        <v>45802</v>
      </c>
      <c r="D7" s="296" t="s">
        <v>276</v>
      </c>
      <c r="E7" s="297"/>
      <c r="F7" s="298"/>
      <c r="G7" s="171" t="s">
        <v>207</v>
      </c>
      <c r="H7" s="60">
        <f>'DADOS RECAPEMENTO'!A4/1000</f>
        <v>6.4413</v>
      </c>
      <c r="I7" s="184">
        <v>20017.259999999998</v>
      </c>
      <c r="J7" s="169">
        <f>H7*I7</f>
        <v>128937.17683799998</v>
      </c>
      <c r="K7" s="2"/>
      <c r="L7" s="2"/>
      <c r="P7" s="167"/>
      <c r="Q7" s="167"/>
    </row>
    <row r="8" spans="1:20" ht="20.100000000000001" customHeight="1" x14ac:dyDescent="0.25">
      <c r="A8" s="134" t="s">
        <v>32</v>
      </c>
      <c r="B8" s="168" t="s">
        <v>275</v>
      </c>
      <c r="C8" s="257">
        <v>44001</v>
      </c>
      <c r="D8" s="296" t="s">
        <v>221</v>
      </c>
      <c r="E8" s="297"/>
      <c r="F8" s="298"/>
      <c r="G8" s="168" t="s">
        <v>7</v>
      </c>
      <c r="H8" s="60">
        <f>('DADOS RECAPEMENTO'!A4*('DADOS RECAPEMENTO'!B4+'DADOS RECAPEMENTO'!C4))</f>
        <v>257652</v>
      </c>
      <c r="I8" s="169">
        <v>0.23</v>
      </c>
      <c r="J8" s="194">
        <f t="shared" ref="J8:J26" si="0">H8*I8</f>
        <v>59259.96</v>
      </c>
      <c r="K8" s="2"/>
      <c r="L8" s="2"/>
      <c r="P8" s="336"/>
      <c r="Q8" s="336"/>
    </row>
    <row r="9" spans="1:20" ht="20.100000000000001" customHeight="1" x14ac:dyDescent="0.25">
      <c r="A9" s="134" t="s">
        <v>33</v>
      </c>
      <c r="B9" s="168" t="s">
        <v>275</v>
      </c>
      <c r="C9" s="257">
        <v>40005</v>
      </c>
      <c r="D9" s="296" t="s">
        <v>13</v>
      </c>
      <c r="E9" s="297"/>
      <c r="F9" s="298"/>
      <c r="G9" s="168" t="s">
        <v>8</v>
      </c>
      <c r="H9" s="61">
        <f>H8*'DADOS RECAPEMENTO'!A6</f>
        <v>25765.200000000001</v>
      </c>
      <c r="I9" s="169">
        <v>2.44</v>
      </c>
      <c r="J9" s="194">
        <f t="shared" si="0"/>
        <v>62867.088000000003</v>
      </c>
      <c r="K9" s="2"/>
      <c r="L9" s="2"/>
      <c r="P9" s="336"/>
      <c r="Q9" s="336"/>
    </row>
    <row r="10" spans="1:20" ht="20.100000000000001" customHeight="1" x14ac:dyDescent="0.25">
      <c r="A10" s="134" t="s">
        <v>34</v>
      </c>
      <c r="B10" s="168" t="s">
        <v>275</v>
      </c>
      <c r="C10" s="257">
        <v>40006</v>
      </c>
      <c r="D10" s="296" t="s">
        <v>209</v>
      </c>
      <c r="E10" s="297"/>
      <c r="F10" s="298"/>
      <c r="G10" s="168" t="s">
        <v>10</v>
      </c>
      <c r="H10" s="60">
        <f>H9*'DADOS RECAPEMENTO'!B6</f>
        <v>82963.944000000003</v>
      </c>
      <c r="I10" s="169">
        <v>2.77</v>
      </c>
      <c r="J10" s="194">
        <f t="shared" si="0"/>
        <v>229810.12488000002</v>
      </c>
      <c r="K10" s="2"/>
      <c r="L10" s="2"/>
      <c r="P10" s="336"/>
      <c r="Q10" s="336"/>
    </row>
    <row r="11" spans="1:20" ht="25.5" customHeight="1" x14ac:dyDescent="0.25">
      <c r="A11" s="134" t="s">
        <v>35</v>
      </c>
      <c r="B11" s="168" t="s">
        <v>275</v>
      </c>
      <c r="C11" s="257">
        <v>40090</v>
      </c>
      <c r="D11" s="296" t="s">
        <v>210</v>
      </c>
      <c r="E11" s="297"/>
      <c r="F11" s="298"/>
      <c r="G11" s="168" t="s">
        <v>8</v>
      </c>
      <c r="H11" s="60">
        <f>'DADOS RECAPEMENTO'!B14+'DADOS RECAPEMENTO'!A14</f>
        <v>62383.39</v>
      </c>
      <c r="I11" s="38">
        <v>2.12</v>
      </c>
      <c r="J11" s="194">
        <f t="shared" si="0"/>
        <v>132252.7868</v>
      </c>
      <c r="K11" s="2"/>
      <c r="L11" s="2"/>
    </row>
    <row r="12" spans="1:20" ht="20.100000000000001" customHeight="1" x14ac:dyDescent="0.25">
      <c r="A12" s="134" t="s">
        <v>36</v>
      </c>
      <c r="B12" s="168" t="s">
        <v>275</v>
      </c>
      <c r="C12" s="257">
        <v>40320</v>
      </c>
      <c r="D12" s="296" t="s">
        <v>211</v>
      </c>
      <c r="E12" s="297"/>
      <c r="F12" s="298"/>
      <c r="G12" s="168" t="s">
        <v>10</v>
      </c>
      <c r="H12" s="60">
        <f>H11*'DADOS RECAPEMENTO'!D6*'DADOS RECAPEMENTO'!B8</f>
        <v>1186843.9947500001</v>
      </c>
      <c r="I12" s="38">
        <v>3.06</v>
      </c>
      <c r="J12" s="194">
        <f t="shared" si="0"/>
        <v>3631742.6239350005</v>
      </c>
      <c r="K12" s="2"/>
      <c r="L12" s="2"/>
    </row>
    <row r="13" spans="1:20" ht="20.100000000000001" customHeight="1" x14ac:dyDescent="0.25">
      <c r="A13" s="134" t="s">
        <v>37</v>
      </c>
      <c r="B13" s="168" t="s">
        <v>275</v>
      </c>
      <c r="C13" s="56">
        <v>40101</v>
      </c>
      <c r="D13" s="327" t="s">
        <v>104</v>
      </c>
      <c r="E13" s="328"/>
      <c r="F13" s="329"/>
      <c r="G13" s="56" t="s">
        <v>8</v>
      </c>
      <c r="H13" s="57">
        <f>'DADOS RECAPEMENTO'!A14</f>
        <v>48727.83</v>
      </c>
      <c r="I13" s="58">
        <v>6.25</v>
      </c>
      <c r="J13" s="194">
        <f t="shared" si="0"/>
        <v>304548.9375</v>
      </c>
      <c r="K13" s="2"/>
      <c r="L13" s="2"/>
    </row>
    <row r="14" spans="1:20" ht="20.100000000000001" customHeight="1" x14ac:dyDescent="0.25">
      <c r="A14" s="134" t="s">
        <v>38</v>
      </c>
      <c r="B14" s="168" t="s">
        <v>275</v>
      </c>
      <c r="C14" s="257">
        <v>40310</v>
      </c>
      <c r="D14" s="296" t="s">
        <v>212</v>
      </c>
      <c r="E14" s="297"/>
      <c r="F14" s="298"/>
      <c r="G14" s="168" t="s">
        <v>7</v>
      </c>
      <c r="H14" s="60">
        <f>'DADOS RECAPEMENTO'!A4*'DADOS RECAPEMENTO'!F4</f>
        <v>68277.78</v>
      </c>
      <c r="I14" s="169">
        <v>2.71</v>
      </c>
      <c r="J14" s="194">
        <f t="shared" si="0"/>
        <v>185032.7838</v>
      </c>
      <c r="K14" s="34"/>
      <c r="L14" s="2"/>
    </row>
    <row r="15" spans="1:20" ht="20.100000000000001" customHeight="1" x14ac:dyDescent="0.25">
      <c r="A15" s="134" t="s">
        <v>39</v>
      </c>
      <c r="B15" s="168" t="s">
        <v>275</v>
      </c>
      <c r="C15" s="257">
        <v>40316</v>
      </c>
      <c r="D15" s="296" t="s">
        <v>213</v>
      </c>
      <c r="E15" s="297"/>
      <c r="F15" s="298"/>
      <c r="G15" s="168" t="s">
        <v>8</v>
      </c>
      <c r="H15" s="65">
        <f>'DADOS RECAPEMENTO'!A4*'DADOS RECAPEMENTO'!F10*'DADOS RECAPEMENTO'!A8</f>
        <v>12882.6</v>
      </c>
      <c r="I15" s="169">
        <v>10.77</v>
      </c>
      <c r="J15" s="194">
        <f t="shared" si="0"/>
        <v>138745.60199999998</v>
      </c>
      <c r="K15" s="35"/>
      <c r="M15" t="s">
        <v>9</v>
      </c>
    </row>
    <row r="16" spans="1:20" ht="20.100000000000001" customHeight="1" x14ac:dyDescent="0.25">
      <c r="A16" s="134" t="s">
        <v>40</v>
      </c>
      <c r="B16" s="168" t="s">
        <v>275</v>
      </c>
      <c r="C16" s="257">
        <v>40320</v>
      </c>
      <c r="D16" s="296" t="s">
        <v>214</v>
      </c>
      <c r="E16" s="297"/>
      <c r="F16" s="298"/>
      <c r="G16" s="168" t="s">
        <v>10</v>
      </c>
      <c r="H16" s="60">
        <f>H15*'DADOS RECAPEMENTO'!E6*'DADOS RECAPEMENTO'!C8</f>
        <v>245091.465</v>
      </c>
      <c r="I16" s="169">
        <v>3.06</v>
      </c>
      <c r="J16" s="194">
        <f t="shared" si="0"/>
        <v>749979.88289999997</v>
      </c>
      <c r="K16" s="2"/>
      <c r="L16" s="2"/>
    </row>
    <row r="17" spans="1:14" ht="25.5" customHeight="1" x14ac:dyDescent="0.25">
      <c r="A17" s="134" t="s">
        <v>41</v>
      </c>
      <c r="B17" s="168" t="s">
        <v>275</v>
      </c>
      <c r="C17" s="257">
        <v>40336</v>
      </c>
      <c r="D17" s="296" t="s">
        <v>215</v>
      </c>
      <c r="E17" s="297"/>
      <c r="F17" s="298"/>
      <c r="G17" s="168" t="s">
        <v>8</v>
      </c>
      <c r="H17" s="60">
        <f>H15</f>
        <v>12882.6</v>
      </c>
      <c r="I17" s="169">
        <v>18.149999999999999</v>
      </c>
      <c r="J17" s="194">
        <f t="shared" si="0"/>
        <v>233819.19</v>
      </c>
      <c r="K17" s="2"/>
      <c r="L17" s="2"/>
    </row>
    <row r="18" spans="1:14" ht="20.100000000000001" customHeight="1" x14ac:dyDescent="0.25">
      <c r="A18" s="134" t="s">
        <v>42</v>
      </c>
      <c r="B18" s="168" t="s">
        <v>275</v>
      </c>
      <c r="C18" s="257">
        <v>40380</v>
      </c>
      <c r="D18" s="296" t="s">
        <v>216</v>
      </c>
      <c r="E18" s="297"/>
      <c r="F18" s="298"/>
      <c r="G18" s="168" t="s">
        <v>7</v>
      </c>
      <c r="H18" s="60">
        <f>('DADOS RECAPEMENTO'!A4-'DADOS RECAPEMENTO'!E4)*'DADOS RECAPEMENTO'!F12</f>
        <v>59313</v>
      </c>
      <c r="I18" s="169">
        <v>0.52</v>
      </c>
      <c r="J18" s="194">
        <f t="shared" si="0"/>
        <v>30842.760000000002</v>
      </c>
      <c r="K18" s="2"/>
      <c r="L18" s="2"/>
    </row>
    <row r="19" spans="1:14" ht="20.100000000000001" customHeight="1" x14ac:dyDescent="0.25">
      <c r="A19" s="134" t="s">
        <v>43</v>
      </c>
      <c r="B19" s="168" t="s">
        <v>275</v>
      </c>
      <c r="C19" s="257">
        <v>40385</v>
      </c>
      <c r="D19" s="296" t="s">
        <v>217</v>
      </c>
      <c r="E19" s="297"/>
      <c r="F19" s="298"/>
      <c r="G19" s="168" t="s">
        <v>7</v>
      </c>
      <c r="H19" s="60">
        <f>('DADOS RECAPEMENTO'!A4-'DADOS RECAPEMENTO'!E4)*'DADOS RECAPEMENTO'!B4</f>
        <v>53381.700000000004</v>
      </c>
      <c r="I19" s="169">
        <v>0.5</v>
      </c>
      <c r="J19" s="194">
        <f t="shared" si="0"/>
        <v>26690.850000000002</v>
      </c>
      <c r="K19" s="2" t="s">
        <v>9</v>
      </c>
      <c r="L19" s="2"/>
    </row>
    <row r="20" spans="1:14" ht="20.100000000000001" customHeight="1" x14ac:dyDescent="0.25">
      <c r="A20" s="134" t="s">
        <v>44</v>
      </c>
      <c r="B20" s="168" t="s">
        <v>275</v>
      </c>
      <c r="C20" s="257">
        <v>40602</v>
      </c>
      <c r="D20" s="296" t="s">
        <v>218</v>
      </c>
      <c r="E20" s="297"/>
      <c r="F20" s="298"/>
      <c r="G20" s="168" t="s">
        <v>8</v>
      </c>
      <c r="H20" s="60">
        <f>(H19*'DADOS RECAPEMENTO'!D8)-('DADOS RECAPEMENTO'!F6*'DADOS RECAPEMENTO'!E8*'DADOS RECAPEMENTO'!D8)</f>
        <v>1573.8993</v>
      </c>
      <c r="I20" s="169">
        <v>498.11</v>
      </c>
      <c r="J20" s="194">
        <f t="shared" si="0"/>
        <v>783974.980323</v>
      </c>
      <c r="K20" s="2"/>
      <c r="L20" s="2"/>
    </row>
    <row r="21" spans="1:14" ht="20.100000000000001" customHeight="1" x14ac:dyDescent="0.25">
      <c r="A21" s="134" t="s">
        <v>45</v>
      </c>
      <c r="B21" s="168" t="s">
        <v>275</v>
      </c>
      <c r="C21" s="257">
        <v>40460</v>
      </c>
      <c r="D21" s="296" t="s">
        <v>219</v>
      </c>
      <c r="E21" s="297"/>
      <c r="F21" s="298"/>
      <c r="G21" s="168" t="s">
        <v>11</v>
      </c>
      <c r="H21" s="60">
        <f>H20*'DADOS RECAPEMENTO'!A10*'DADOS RECAPEMENTO'!B10</f>
        <v>81628.713295199996</v>
      </c>
      <c r="I21" s="169">
        <v>0.99</v>
      </c>
      <c r="J21" s="194">
        <f t="shared" si="0"/>
        <v>80812.426162247997</v>
      </c>
      <c r="K21" s="2"/>
      <c r="L21" s="2"/>
    </row>
    <row r="22" spans="1:14" ht="20.100000000000001" customHeight="1" x14ac:dyDescent="0.25">
      <c r="A22" s="134" t="s">
        <v>46</v>
      </c>
      <c r="B22" s="168" t="s">
        <v>275</v>
      </c>
      <c r="C22" s="257">
        <v>40455</v>
      </c>
      <c r="D22" s="296" t="s">
        <v>220</v>
      </c>
      <c r="E22" s="297"/>
      <c r="F22" s="298"/>
      <c r="G22" s="168" t="s">
        <v>10</v>
      </c>
      <c r="H22" s="60">
        <f>((H20*'DADOS RECAPEMENTO'!A10*'DADOS RECAPEMENTO'!D10)/'DADOS RECAPEMENTO'!E10)*'DADOS RECAPEMENTO'!C10</f>
        <v>72641.838229302855</v>
      </c>
      <c r="I22" s="169">
        <v>1.49</v>
      </c>
      <c r="J22" s="194">
        <f t="shared" si="0"/>
        <v>108236.33896166125</v>
      </c>
      <c r="K22" s="2"/>
      <c r="L22" s="2"/>
      <c r="N22" t="s">
        <v>9</v>
      </c>
    </row>
    <row r="23" spans="1:14" ht="20.100000000000001" customHeight="1" x14ac:dyDescent="0.25">
      <c r="A23" s="134" t="s">
        <v>97</v>
      </c>
      <c r="B23" s="168" t="s">
        <v>275</v>
      </c>
      <c r="C23" s="257">
        <v>44450</v>
      </c>
      <c r="D23" s="296" t="s">
        <v>98</v>
      </c>
      <c r="E23" s="297"/>
      <c r="F23" s="298"/>
      <c r="G23" s="168" t="s">
        <v>12</v>
      </c>
      <c r="H23" s="60">
        <f>'DADOS RECAPEMENTO'!F8</f>
        <v>3061.3</v>
      </c>
      <c r="I23" s="169">
        <v>16.43</v>
      </c>
      <c r="J23" s="194">
        <f t="shared" si="0"/>
        <v>50297.159</v>
      </c>
      <c r="K23" s="2"/>
      <c r="L23" s="2"/>
    </row>
    <row r="24" spans="1:14" ht="20.100000000000001" customHeight="1" x14ac:dyDescent="0.25">
      <c r="A24" s="134" t="s">
        <v>127</v>
      </c>
      <c r="B24" s="168" t="s">
        <v>275</v>
      </c>
      <c r="C24" s="257">
        <v>44455</v>
      </c>
      <c r="D24" s="296" t="s">
        <v>16</v>
      </c>
      <c r="E24" s="297"/>
      <c r="F24" s="298"/>
      <c r="G24" s="168" t="s">
        <v>12</v>
      </c>
      <c r="H24" s="60">
        <f>'DADOS RECAPEMENTO'!F6</f>
        <v>3061.3</v>
      </c>
      <c r="I24" s="169">
        <v>50.7</v>
      </c>
      <c r="J24" s="194">
        <f t="shared" si="0"/>
        <v>155207.91</v>
      </c>
      <c r="K24" s="2"/>
      <c r="L24" s="2"/>
    </row>
    <row r="25" spans="1:14" ht="20.100000000000001" customHeight="1" x14ac:dyDescent="0.25">
      <c r="A25" s="134" t="s">
        <v>128</v>
      </c>
      <c r="B25" s="168" t="s">
        <v>275</v>
      </c>
      <c r="C25" s="56">
        <v>40804</v>
      </c>
      <c r="D25" s="327" t="s">
        <v>125</v>
      </c>
      <c r="E25" s="328"/>
      <c r="F25" s="329"/>
      <c r="G25" s="56" t="s">
        <v>12</v>
      </c>
      <c r="H25" s="77">
        <f>'DADOS RECAPEMENTO'!D12</f>
        <v>12882.6</v>
      </c>
      <c r="I25" s="169">
        <v>4.6399999999999997</v>
      </c>
      <c r="J25" s="194">
        <f t="shared" si="0"/>
        <v>59775.263999999996</v>
      </c>
      <c r="K25" s="2"/>
    </row>
    <row r="26" spans="1:14" ht="20.100000000000001" customHeight="1" x14ac:dyDescent="0.25">
      <c r="A26" s="134" t="s">
        <v>285</v>
      </c>
      <c r="B26" s="168" t="s">
        <v>275</v>
      </c>
      <c r="C26" s="56">
        <v>40800</v>
      </c>
      <c r="D26" s="327" t="s">
        <v>126</v>
      </c>
      <c r="E26" s="328"/>
      <c r="F26" s="329"/>
      <c r="G26" s="56" t="s">
        <v>12</v>
      </c>
      <c r="H26" s="77">
        <f>H25</f>
        <v>12882.6</v>
      </c>
      <c r="I26" s="169">
        <v>14.18</v>
      </c>
      <c r="J26" s="194">
        <f t="shared" si="0"/>
        <v>182675.26800000001</v>
      </c>
      <c r="K26" s="2"/>
    </row>
    <row r="27" spans="1:14" ht="20.100000000000001" customHeight="1" x14ac:dyDescent="0.25">
      <c r="A27" s="330" t="s">
        <v>108</v>
      </c>
      <c r="B27" s="331"/>
      <c r="C27" s="331"/>
      <c r="D27" s="331"/>
      <c r="E27" s="331"/>
      <c r="F27" s="331"/>
      <c r="G27" s="331"/>
      <c r="H27" s="331"/>
      <c r="I27" s="332"/>
      <c r="J27" s="24">
        <f>SUM(J7:J26)</f>
        <v>7335509.1130999094</v>
      </c>
      <c r="K27" s="2"/>
      <c r="L27" s="2"/>
    </row>
    <row r="28" spans="1:14" ht="7.5" customHeight="1" x14ac:dyDescent="0.25">
      <c r="A28" s="186"/>
      <c r="B28" s="187"/>
      <c r="C28" s="187"/>
      <c r="D28" s="187"/>
      <c r="E28" s="187"/>
      <c r="F28" s="187"/>
      <c r="G28" s="187"/>
      <c r="H28" s="187"/>
      <c r="I28" s="187"/>
      <c r="K28" s="2"/>
      <c r="L28" s="2"/>
    </row>
    <row r="29" spans="1:14" ht="20.100000000000001" customHeight="1" x14ac:dyDescent="0.25">
      <c r="A29" s="10" t="s">
        <v>110</v>
      </c>
      <c r="B29" s="170" t="s">
        <v>2</v>
      </c>
      <c r="C29" s="170" t="s">
        <v>3</v>
      </c>
      <c r="D29" s="317" t="s">
        <v>269</v>
      </c>
      <c r="E29" s="318"/>
      <c r="F29" s="319"/>
      <c r="G29" s="170" t="s">
        <v>4</v>
      </c>
      <c r="H29" s="59" t="s">
        <v>6</v>
      </c>
      <c r="I29" s="188" t="s">
        <v>14</v>
      </c>
      <c r="J29" s="188" t="s">
        <v>15</v>
      </c>
      <c r="K29" s="2"/>
      <c r="L29" s="2"/>
    </row>
    <row r="30" spans="1:14" ht="20.100000000000001" customHeight="1" x14ac:dyDescent="0.25">
      <c r="A30" s="154" t="s">
        <v>287</v>
      </c>
      <c r="B30" s="168" t="s">
        <v>275</v>
      </c>
      <c r="C30" s="257">
        <v>44001</v>
      </c>
      <c r="D30" s="296" t="s">
        <v>221</v>
      </c>
      <c r="E30" s="297"/>
      <c r="F30" s="298"/>
      <c r="G30" s="168" t="s">
        <v>7</v>
      </c>
      <c r="H30" s="60">
        <f>('DADOS RECAPEMENTO'!A30*('DADOS RECAPEMENTO'!B30+'DADOS RECAPEMENTO'!C30))+('DADOS RECAPEMENTO'!E30*('DADOS RECAPEMENTO'!F30+'DADOS RECAPEMENTO'!C30))</f>
        <v>9164.119999999999</v>
      </c>
      <c r="I30" s="169">
        <v>0.23</v>
      </c>
      <c r="J30" s="169">
        <f>I30*H30</f>
        <v>2107.7475999999997</v>
      </c>
      <c r="K30" s="2"/>
      <c r="L30" s="2"/>
    </row>
    <row r="31" spans="1:14" ht="20.100000000000001" customHeight="1" x14ac:dyDescent="0.25">
      <c r="A31" s="154" t="s">
        <v>286</v>
      </c>
      <c r="B31" s="168" t="s">
        <v>275</v>
      </c>
      <c r="C31" s="257">
        <v>40005</v>
      </c>
      <c r="D31" s="296" t="s">
        <v>13</v>
      </c>
      <c r="E31" s="297"/>
      <c r="F31" s="298"/>
      <c r="G31" s="168" t="s">
        <v>8</v>
      </c>
      <c r="H31" s="61">
        <f>H30*'DADOS RECAPEMENTO'!A32</f>
        <v>916.41199999999992</v>
      </c>
      <c r="I31" s="169">
        <v>2.44</v>
      </c>
      <c r="J31" s="194">
        <f t="shared" ref="J31:J46" si="1">I31*H31</f>
        <v>2236.0452799999998</v>
      </c>
      <c r="K31" s="2"/>
      <c r="L31" s="2"/>
    </row>
    <row r="32" spans="1:14" ht="20.100000000000001" customHeight="1" x14ac:dyDescent="0.25">
      <c r="A32" s="154" t="s">
        <v>288</v>
      </c>
      <c r="B32" s="168" t="s">
        <v>275</v>
      </c>
      <c r="C32" s="257">
        <v>40006</v>
      </c>
      <c r="D32" s="296" t="s">
        <v>209</v>
      </c>
      <c r="E32" s="297"/>
      <c r="F32" s="298"/>
      <c r="G32" s="168" t="s">
        <v>10</v>
      </c>
      <c r="H32" s="60">
        <f>H31*'DADOS RECAPEMENTO'!B32</f>
        <v>2950.8466399999998</v>
      </c>
      <c r="I32" s="169">
        <v>2.77</v>
      </c>
      <c r="J32" s="194">
        <f t="shared" si="1"/>
        <v>8173.8451927999995</v>
      </c>
      <c r="K32" s="2"/>
      <c r="L32" s="2"/>
    </row>
    <row r="33" spans="1:12" ht="26.25" customHeight="1" x14ac:dyDescent="0.25">
      <c r="A33" s="154" t="s">
        <v>289</v>
      </c>
      <c r="B33" s="168" t="s">
        <v>275</v>
      </c>
      <c r="C33" s="257">
        <v>40090</v>
      </c>
      <c r="D33" s="296" t="s">
        <v>272</v>
      </c>
      <c r="E33" s="297"/>
      <c r="F33" s="298"/>
      <c r="G33" s="168" t="s">
        <v>8</v>
      </c>
      <c r="H33" s="60">
        <f>H36*'DADOS RECAPEMENTO'!D32</f>
        <v>1374.6179999999997</v>
      </c>
      <c r="I33" s="38">
        <v>2.12</v>
      </c>
      <c r="J33" s="194">
        <f t="shared" si="1"/>
        <v>2914.1901599999997</v>
      </c>
      <c r="K33" s="2"/>
      <c r="L33" s="2"/>
    </row>
    <row r="34" spans="1:12" ht="20.100000000000001" customHeight="1" x14ac:dyDescent="0.25">
      <c r="A34" s="154" t="s">
        <v>290</v>
      </c>
      <c r="B34" s="168" t="s">
        <v>275</v>
      </c>
      <c r="C34" s="257">
        <v>40320</v>
      </c>
      <c r="D34" s="296" t="s">
        <v>211</v>
      </c>
      <c r="E34" s="297"/>
      <c r="F34" s="298"/>
      <c r="G34" s="168" t="s">
        <v>10</v>
      </c>
      <c r="H34" s="60">
        <f>H33*'DADOS RECAPEMENTO'!E32*'DADOS RECAPEMENTO'!B34</f>
        <v>20619.269999999997</v>
      </c>
      <c r="I34" s="38">
        <v>3.06</v>
      </c>
      <c r="J34" s="194">
        <f t="shared" si="1"/>
        <v>63094.966199999988</v>
      </c>
      <c r="K34" s="2"/>
      <c r="L34" s="2"/>
    </row>
    <row r="35" spans="1:12" ht="20.100000000000001" customHeight="1" x14ac:dyDescent="0.25">
      <c r="A35" s="154" t="s">
        <v>291</v>
      </c>
      <c r="B35" s="168" t="s">
        <v>275</v>
      </c>
      <c r="C35" s="56">
        <v>40101</v>
      </c>
      <c r="D35" s="327" t="s">
        <v>104</v>
      </c>
      <c r="E35" s="328"/>
      <c r="F35" s="329"/>
      <c r="G35" s="56" t="s">
        <v>8</v>
      </c>
      <c r="H35" s="57">
        <f>'DADOS RECAPEMENTO'!E38</f>
        <v>1374.6179999999997</v>
      </c>
      <c r="I35" s="58">
        <v>6.25</v>
      </c>
      <c r="J35" s="194">
        <f t="shared" si="1"/>
        <v>8591.3624999999975</v>
      </c>
      <c r="K35" s="2"/>
      <c r="L35" s="2"/>
    </row>
    <row r="36" spans="1:12" ht="20.100000000000001" customHeight="1" x14ac:dyDescent="0.25">
      <c r="A36" s="154" t="s">
        <v>292</v>
      </c>
      <c r="B36" s="168" t="s">
        <v>275</v>
      </c>
      <c r="C36" s="257">
        <v>40310</v>
      </c>
      <c r="D36" s="296" t="s">
        <v>273</v>
      </c>
      <c r="E36" s="297"/>
      <c r="F36" s="298"/>
      <c r="G36" s="168" t="s">
        <v>7</v>
      </c>
      <c r="H36" s="60">
        <f>('DADOS RECAPEMENTO'!A30*('DADOS RECAPEMENTO'!B30+'DADOS RECAPEMENTO'!C30))+('DADOS RECAPEMENTO'!E30*('DADOS RECAPEMENTO'!F30+'DADOS RECAPEMENTO'!D30))</f>
        <v>9164.119999999999</v>
      </c>
      <c r="I36" s="169">
        <v>2.71</v>
      </c>
      <c r="J36" s="194">
        <f t="shared" si="1"/>
        <v>24834.765199999998</v>
      </c>
      <c r="K36" s="2"/>
      <c r="L36" s="2"/>
    </row>
    <row r="37" spans="1:12" ht="25.5" customHeight="1" x14ac:dyDescent="0.25">
      <c r="A37" s="154" t="s">
        <v>293</v>
      </c>
      <c r="B37" s="168" t="s">
        <v>275</v>
      </c>
      <c r="C37" s="257">
        <v>40316</v>
      </c>
      <c r="D37" s="296" t="s">
        <v>213</v>
      </c>
      <c r="E37" s="297"/>
      <c r="F37" s="298"/>
      <c r="G37" s="168" t="s">
        <v>8</v>
      </c>
      <c r="H37" s="60">
        <f>H36*'DADOS RECAPEMENTO'!A34</f>
        <v>1832.8239999999998</v>
      </c>
      <c r="I37" s="169">
        <v>10.77</v>
      </c>
      <c r="J37" s="194">
        <f t="shared" si="1"/>
        <v>19739.514479999998</v>
      </c>
      <c r="K37" s="2"/>
      <c r="L37" s="2"/>
    </row>
    <row r="38" spans="1:12" ht="20.100000000000001" customHeight="1" x14ac:dyDescent="0.25">
      <c r="A38" s="154" t="s">
        <v>294</v>
      </c>
      <c r="B38" s="168" t="s">
        <v>275</v>
      </c>
      <c r="C38" s="257">
        <v>40320</v>
      </c>
      <c r="D38" s="296" t="s">
        <v>214</v>
      </c>
      <c r="E38" s="297"/>
      <c r="F38" s="298"/>
      <c r="G38" s="168" t="s">
        <v>10</v>
      </c>
      <c r="H38" s="60">
        <f>H37*'DADOS RECAPEMENTO'!F32*'DADOS RECAPEMENTO'!C34</f>
        <v>27492.359999999997</v>
      </c>
      <c r="I38" s="169">
        <v>3.06</v>
      </c>
      <c r="J38" s="194">
        <f t="shared" si="1"/>
        <v>84126.621599999999</v>
      </c>
      <c r="K38" s="2"/>
      <c r="L38" s="2"/>
    </row>
    <row r="39" spans="1:12" ht="25.5" customHeight="1" x14ac:dyDescent="0.25">
      <c r="A39" s="154" t="s">
        <v>295</v>
      </c>
      <c r="B39" s="168" t="s">
        <v>275</v>
      </c>
      <c r="C39" s="257">
        <v>40336</v>
      </c>
      <c r="D39" s="296" t="s">
        <v>215</v>
      </c>
      <c r="E39" s="297"/>
      <c r="F39" s="298"/>
      <c r="G39" s="168" t="s">
        <v>8</v>
      </c>
      <c r="H39" s="60">
        <f>H37</f>
        <v>1832.8239999999998</v>
      </c>
      <c r="I39" s="169">
        <v>18.149999999999999</v>
      </c>
      <c r="J39" s="194">
        <f t="shared" si="1"/>
        <v>33265.755599999997</v>
      </c>
      <c r="K39" s="2"/>
      <c r="L39" s="2"/>
    </row>
    <row r="40" spans="1:12" ht="20.100000000000001" customHeight="1" x14ac:dyDescent="0.25">
      <c r="A40" s="154" t="s">
        <v>296</v>
      </c>
      <c r="B40" s="168" t="s">
        <v>275</v>
      </c>
      <c r="C40" s="257">
        <v>40380</v>
      </c>
      <c r="D40" s="296" t="s">
        <v>216</v>
      </c>
      <c r="E40" s="297"/>
      <c r="F40" s="298"/>
      <c r="G40" s="168" t="s">
        <v>7</v>
      </c>
      <c r="H40" s="57">
        <f>H36</f>
        <v>9164.119999999999</v>
      </c>
      <c r="I40" s="169">
        <v>0.52</v>
      </c>
      <c r="J40" s="194">
        <f t="shared" si="1"/>
        <v>4765.3423999999995</v>
      </c>
      <c r="K40" s="2"/>
      <c r="L40" s="2"/>
    </row>
    <row r="41" spans="1:12" ht="20.100000000000001" customHeight="1" x14ac:dyDescent="0.25">
      <c r="A41" s="154" t="s">
        <v>297</v>
      </c>
      <c r="B41" s="168" t="s">
        <v>275</v>
      </c>
      <c r="C41" s="257">
        <v>40385</v>
      </c>
      <c r="D41" s="296" t="s">
        <v>217</v>
      </c>
      <c r="E41" s="297"/>
      <c r="F41" s="298"/>
      <c r="G41" s="168" t="s">
        <v>7</v>
      </c>
      <c r="H41" s="60">
        <f>(('DADOS RECAPEMENTO'!A30*'DADOS RECAPEMENTO'!B30)+('DADOS RECAPEMENTO'!E30*'DADOS RECAPEMENTO'!F30))-(('DADOS RECAPEMENTO'!E30+'DADOS RECAPEMENTO'!A30)*0.3)</f>
        <v>7564.0149999999994</v>
      </c>
      <c r="I41" s="169">
        <v>0.5</v>
      </c>
      <c r="J41" s="194">
        <f t="shared" si="1"/>
        <v>3782.0074999999997</v>
      </c>
      <c r="K41" s="2"/>
      <c r="L41" s="2"/>
    </row>
    <row r="42" spans="1:12" ht="20.100000000000001" customHeight="1" x14ac:dyDescent="0.25">
      <c r="A42" s="154" t="s">
        <v>298</v>
      </c>
      <c r="B42" s="168" t="s">
        <v>275</v>
      </c>
      <c r="C42" s="257">
        <v>40602</v>
      </c>
      <c r="D42" s="296" t="s">
        <v>218</v>
      </c>
      <c r="E42" s="297"/>
      <c r="F42" s="298"/>
      <c r="G42" s="168" t="s">
        <v>8</v>
      </c>
      <c r="H42" s="60">
        <f>H41*'DADOS RECAPEMENTO'!D34</f>
        <v>226.92044999999999</v>
      </c>
      <c r="I42" s="169">
        <v>498.11</v>
      </c>
      <c r="J42" s="194">
        <f t="shared" si="1"/>
        <v>113031.3453495</v>
      </c>
      <c r="K42" s="2"/>
      <c r="L42" s="2"/>
    </row>
    <row r="43" spans="1:12" ht="20.100000000000001" customHeight="1" x14ac:dyDescent="0.25">
      <c r="A43" s="154" t="s">
        <v>299</v>
      </c>
      <c r="B43" s="168" t="s">
        <v>275</v>
      </c>
      <c r="C43" s="257">
        <v>40460</v>
      </c>
      <c r="D43" s="296" t="s">
        <v>219</v>
      </c>
      <c r="E43" s="297"/>
      <c r="F43" s="298"/>
      <c r="G43" s="168" t="s">
        <v>11</v>
      </c>
      <c r="H43" s="60">
        <f>H42*'DADOS RECAPEMENTO'!A36*'DADOS RECAPEMENTO'!B36</f>
        <v>11769.002218799998</v>
      </c>
      <c r="I43" s="169">
        <v>0.99</v>
      </c>
      <c r="J43" s="194">
        <f t="shared" si="1"/>
        <v>11651.312196611998</v>
      </c>
      <c r="K43" s="2"/>
      <c r="L43" s="2"/>
    </row>
    <row r="44" spans="1:12" ht="20.100000000000001" customHeight="1" x14ac:dyDescent="0.25">
      <c r="A44" s="154" t="s">
        <v>300</v>
      </c>
      <c r="B44" s="168" t="s">
        <v>275</v>
      </c>
      <c r="C44" s="257">
        <v>40455</v>
      </c>
      <c r="D44" s="296" t="s">
        <v>220</v>
      </c>
      <c r="E44" s="297"/>
      <c r="F44" s="298"/>
      <c r="G44" s="168" t="s">
        <v>10</v>
      </c>
      <c r="H44" s="60">
        <f>((H42*'DADOS RECAPEMENTO'!A36*'DADOS RECAPEMENTO'!D36)/('DADOS RECAPEMENTO'!E36)*'DADOS RECAPEMENTO'!C36)</f>
        <v>10473.299416182856</v>
      </c>
      <c r="I44" s="169">
        <v>1.49</v>
      </c>
      <c r="J44" s="194">
        <f t="shared" si="1"/>
        <v>15605.216130112454</v>
      </c>
      <c r="K44" s="2"/>
      <c r="L44" s="2"/>
    </row>
    <row r="45" spans="1:12" ht="20.100000000000001" customHeight="1" x14ac:dyDescent="0.25">
      <c r="A45" s="154" t="s">
        <v>301</v>
      </c>
      <c r="B45" s="168" t="s">
        <v>275</v>
      </c>
      <c r="C45" s="257">
        <v>44450</v>
      </c>
      <c r="D45" s="296" t="s">
        <v>98</v>
      </c>
      <c r="E45" s="297"/>
      <c r="F45" s="298"/>
      <c r="G45" s="168" t="s">
        <v>12</v>
      </c>
      <c r="H45" s="60">
        <f>'DADOS RECAPEMENTO'!F34</f>
        <v>1070.8599999999999</v>
      </c>
      <c r="I45" s="169">
        <v>16.43</v>
      </c>
      <c r="J45" s="194">
        <f t="shared" si="1"/>
        <v>17594.229799999997</v>
      </c>
      <c r="K45" s="2"/>
      <c r="L45" s="2"/>
    </row>
    <row r="46" spans="1:12" ht="20.100000000000001" customHeight="1" x14ac:dyDescent="0.25">
      <c r="A46" s="154" t="s">
        <v>302</v>
      </c>
      <c r="B46" s="168" t="s">
        <v>275</v>
      </c>
      <c r="C46" s="257">
        <v>44455</v>
      </c>
      <c r="D46" s="296" t="s">
        <v>16</v>
      </c>
      <c r="E46" s="297"/>
      <c r="F46" s="298"/>
      <c r="G46" s="168" t="s">
        <v>12</v>
      </c>
      <c r="H46" s="60">
        <f>'DADOS RECAPEMENTO'!F36</f>
        <v>1070.8599999999999</v>
      </c>
      <c r="I46" s="169">
        <v>50.7</v>
      </c>
      <c r="J46" s="194">
        <f t="shared" si="1"/>
        <v>54292.601999999999</v>
      </c>
      <c r="K46" s="2"/>
      <c r="L46" s="2"/>
    </row>
    <row r="47" spans="1:12" ht="20.100000000000001" customHeight="1" x14ac:dyDescent="0.25">
      <c r="A47" s="330" t="s">
        <v>20</v>
      </c>
      <c r="B47" s="331"/>
      <c r="C47" s="331"/>
      <c r="D47" s="331"/>
      <c r="E47" s="331"/>
      <c r="F47" s="331"/>
      <c r="G47" s="331"/>
      <c r="H47" s="331"/>
      <c r="I47" s="332"/>
      <c r="J47" s="24">
        <f>SUM(J30:J46)</f>
        <v>469806.8691890245</v>
      </c>
      <c r="K47" s="2"/>
      <c r="L47" s="2"/>
    </row>
    <row r="48" spans="1:12" ht="20.100000000000001" customHeight="1" x14ac:dyDescent="0.25">
      <c r="A48" s="158"/>
      <c r="B48" s="158"/>
      <c r="C48" s="158"/>
      <c r="D48" s="158"/>
      <c r="E48" s="158"/>
      <c r="F48" s="158"/>
      <c r="G48" s="158"/>
      <c r="H48" s="158"/>
      <c r="I48" s="158"/>
      <c r="J48" s="133"/>
      <c r="K48" s="2"/>
      <c r="L48" s="2"/>
    </row>
    <row r="49" spans="1:12" ht="20.100000000000001" customHeight="1" x14ac:dyDescent="0.25">
      <c r="A49" s="10" t="s">
        <v>26</v>
      </c>
      <c r="B49" s="170" t="s">
        <v>2</v>
      </c>
      <c r="C49" s="170" t="s">
        <v>3</v>
      </c>
      <c r="D49" s="306" t="s">
        <v>109</v>
      </c>
      <c r="E49" s="306"/>
      <c r="F49" s="306"/>
      <c r="G49" s="170" t="s">
        <v>4</v>
      </c>
      <c r="H49" s="59" t="s">
        <v>6</v>
      </c>
      <c r="I49" s="170" t="s">
        <v>14</v>
      </c>
      <c r="J49" s="170" t="s">
        <v>15</v>
      </c>
      <c r="K49" s="2"/>
      <c r="L49" s="2"/>
    </row>
    <row r="50" spans="1:12" s="2" customFormat="1" ht="24.75" customHeight="1" x14ac:dyDescent="0.2">
      <c r="A50" s="168" t="s">
        <v>1</v>
      </c>
      <c r="B50" s="168" t="s">
        <v>275</v>
      </c>
      <c r="C50" s="134">
        <v>41414</v>
      </c>
      <c r="D50" s="299" t="s">
        <v>123</v>
      </c>
      <c r="E50" s="300"/>
      <c r="F50" s="301"/>
      <c r="G50" s="40" t="s">
        <v>12</v>
      </c>
      <c r="H50" s="75">
        <v>104.6</v>
      </c>
      <c r="I50" s="76">
        <v>156.66999999999999</v>
      </c>
      <c r="J50" s="169">
        <f>H50*I50</f>
        <v>16387.681999999997</v>
      </c>
    </row>
    <row r="51" spans="1:12" ht="20.100000000000001" customHeight="1" x14ac:dyDescent="0.25">
      <c r="A51" s="168" t="s">
        <v>25</v>
      </c>
      <c r="B51" s="168" t="s">
        <v>275</v>
      </c>
      <c r="C51" s="134">
        <v>41372</v>
      </c>
      <c r="D51" s="341" t="s">
        <v>193</v>
      </c>
      <c r="E51" s="342"/>
      <c r="F51" s="343"/>
      <c r="G51" s="40" t="s">
        <v>4</v>
      </c>
      <c r="H51" s="75">
        <v>31</v>
      </c>
      <c r="I51" s="76">
        <v>655.76</v>
      </c>
      <c r="J51" s="194">
        <f t="shared" ref="J51:J58" si="2">H51*I51</f>
        <v>20328.560000000001</v>
      </c>
    </row>
    <row r="52" spans="1:12" ht="20.100000000000001" customHeight="1" x14ac:dyDescent="0.25">
      <c r="A52" s="134" t="s">
        <v>30</v>
      </c>
      <c r="B52" s="168" t="s">
        <v>275</v>
      </c>
      <c r="C52" s="134">
        <v>41385</v>
      </c>
      <c r="D52" s="341" t="s">
        <v>194</v>
      </c>
      <c r="E52" s="342"/>
      <c r="F52" s="343"/>
      <c r="G52" s="40" t="s">
        <v>4</v>
      </c>
      <c r="H52" s="75">
        <v>23</v>
      </c>
      <c r="I52" s="76">
        <v>101.39</v>
      </c>
      <c r="J52" s="194">
        <f t="shared" si="2"/>
        <v>2331.9699999999998</v>
      </c>
    </row>
    <row r="53" spans="1:12" ht="20.100000000000001" customHeight="1" x14ac:dyDescent="0.25">
      <c r="A53" s="168" t="s">
        <v>235</v>
      </c>
      <c r="B53" s="168" t="s">
        <v>275</v>
      </c>
      <c r="C53" s="134">
        <v>41318</v>
      </c>
      <c r="D53" s="333" t="s">
        <v>195</v>
      </c>
      <c r="E53" s="334"/>
      <c r="F53" s="335"/>
      <c r="G53" s="40" t="s">
        <v>12</v>
      </c>
      <c r="H53" s="75">
        <v>240</v>
      </c>
      <c r="I53" s="76">
        <v>80.95</v>
      </c>
      <c r="J53" s="194">
        <f t="shared" si="2"/>
        <v>19428</v>
      </c>
    </row>
    <row r="54" spans="1:12" ht="20.100000000000001" customHeight="1" x14ac:dyDescent="0.25">
      <c r="A54" s="168" t="s">
        <v>236</v>
      </c>
      <c r="B54" s="168" t="s">
        <v>275</v>
      </c>
      <c r="C54" s="134">
        <v>45410</v>
      </c>
      <c r="D54" s="341" t="s">
        <v>201</v>
      </c>
      <c r="E54" s="342"/>
      <c r="F54" s="343"/>
      <c r="G54" s="40" t="s">
        <v>8</v>
      </c>
      <c r="H54" s="75">
        <v>552</v>
      </c>
      <c r="I54" s="76">
        <v>11.86</v>
      </c>
      <c r="J54" s="194">
        <f t="shared" si="2"/>
        <v>6546.7199999999993</v>
      </c>
    </row>
    <row r="55" spans="1:12" ht="20.100000000000001" customHeight="1" x14ac:dyDescent="0.25">
      <c r="A55" s="134" t="s">
        <v>237</v>
      </c>
      <c r="B55" s="168" t="s">
        <v>275</v>
      </c>
      <c r="C55" s="134">
        <v>45580</v>
      </c>
      <c r="D55" s="341" t="s">
        <v>203</v>
      </c>
      <c r="E55" s="342"/>
      <c r="F55" s="343"/>
      <c r="G55" s="40" t="s">
        <v>8</v>
      </c>
      <c r="H55" s="75">
        <v>27.6</v>
      </c>
      <c r="I55" s="76">
        <v>165.46</v>
      </c>
      <c r="J55" s="194">
        <f t="shared" si="2"/>
        <v>4566.6960000000008</v>
      </c>
    </row>
    <row r="56" spans="1:12" ht="27.75" customHeight="1" x14ac:dyDescent="0.25">
      <c r="A56" s="168" t="s">
        <v>238</v>
      </c>
      <c r="B56" s="168" t="s">
        <v>275</v>
      </c>
      <c r="C56" s="134">
        <v>45455</v>
      </c>
      <c r="D56" s="299" t="s">
        <v>200</v>
      </c>
      <c r="E56" s="300"/>
      <c r="F56" s="301"/>
      <c r="G56" s="40" t="s">
        <v>12</v>
      </c>
      <c r="H56" s="75">
        <v>138</v>
      </c>
      <c r="I56" s="76">
        <v>842.05</v>
      </c>
      <c r="J56" s="194">
        <f t="shared" si="2"/>
        <v>116202.9</v>
      </c>
    </row>
    <row r="57" spans="1:12" ht="20.100000000000001" customHeight="1" x14ac:dyDescent="0.25">
      <c r="A57" s="168" t="s">
        <v>239</v>
      </c>
      <c r="B57" s="168" t="s">
        <v>275</v>
      </c>
      <c r="C57" s="134">
        <v>45435</v>
      </c>
      <c r="D57" s="299" t="s">
        <v>202</v>
      </c>
      <c r="E57" s="300"/>
      <c r="F57" s="301"/>
      <c r="G57" s="40" t="s">
        <v>8</v>
      </c>
      <c r="H57" s="75">
        <v>276</v>
      </c>
      <c r="I57" s="76">
        <v>12.1</v>
      </c>
      <c r="J57" s="194">
        <f t="shared" si="2"/>
        <v>3339.6</v>
      </c>
    </row>
    <row r="58" spans="1:12" ht="20.100000000000001" customHeight="1" x14ac:dyDescent="0.25">
      <c r="A58" s="134" t="s">
        <v>240</v>
      </c>
      <c r="B58" s="168" t="s">
        <v>275</v>
      </c>
      <c r="C58" s="134">
        <v>41856</v>
      </c>
      <c r="D58" s="341" t="s">
        <v>199</v>
      </c>
      <c r="E58" s="342"/>
      <c r="F58" s="343"/>
      <c r="G58" s="40" t="s">
        <v>4</v>
      </c>
      <c r="H58" s="75">
        <v>16</v>
      </c>
      <c r="I58" s="76">
        <v>1772.44</v>
      </c>
      <c r="J58" s="194">
        <f t="shared" si="2"/>
        <v>28359.040000000001</v>
      </c>
    </row>
    <row r="59" spans="1:12" ht="20.100000000000001" customHeight="1" x14ac:dyDescent="0.25">
      <c r="A59" s="344" t="s">
        <v>108</v>
      </c>
      <c r="B59" s="345"/>
      <c r="C59" s="345"/>
      <c r="D59" s="345"/>
      <c r="E59" s="345"/>
      <c r="F59" s="345"/>
      <c r="G59" s="345"/>
      <c r="H59" s="345"/>
      <c r="I59" s="346"/>
      <c r="J59" s="157">
        <f>SUM(J50:J58)</f>
        <v>217491.16800000001</v>
      </c>
      <c r="K59" s="2"/>
      <c r="L59" s="2"/>
    </row>
    <row r="60" spans="1:12" ht="3" customHeight="1" x14ac:dyDescent="0.25">
      <c r="A60" s="155"/>
      <c r="B60" s="155"/>
      <c r="C60" s="155"/>
      <c r="D60" s="155"/>
      <c r="E60" s="155"/>
      <c r="F60" s="155"/>
      <c r="G60" s="155"/>
      <c r="H60" s="155"/>
      <c r="I60" s="155"/>
      <c r="J60" s="156"/>
      <c r="K60" s="2"/>
      <c r="L60" s="2"/>
    </row>
    <row r="61" spans="1:12" ht="20.100000000000001" customHeight="1" x14ac:dyDescent="0.25">
      <c r="A61" s="10" t="s">
        <v>241</v>
      </c>
      <c r="B61" s="170" t="s">
        <v>2</v>
      </c>
      <c r="C61" s="170" t="s">
        <v>3</v>
      </c>
      <c r="D61" s="317" t="s">
        <v>22</v>
      </c>
      <c r="E61" s="318"/>
      <c r="F61" s="319"/>
      <c r="G61" s="170" t="s">
        <v>4</v>
      </c>
      <c r="H61" s="59" t="s">
        <v>6</v>
      </c>
      <c r="I61" s="170" t="s">
        <v>14</v>
      </c>
      <c r="J61" s="195" t="s">
        <v>15</v>
      </c>
      <c r="K61" s="2"/>
      <c r="L61" s="2"/>
    </row>
    <row r="62" spans="1:12" ht="20.100000000000001" customHeight="1" x14ac:dyDescent="0.25">
      <c r="A62" s="168" t="s">
        <v>242</v>
      </c>
      <c r="B62" s="168" t="s">
        <v>17</v>
      </c>
      <c r="C62" s="168" t="s">
        <v>18</v>
      </c>
      <c r="D62" s="296" t="s">
        <v>106</v>
      </c>
      <c r="E62" s="297"/>
      <c r="F62" s="298"/>
      <c r="G62" s="168" t="s">
        <v>72</v>
      </c>
      <c r="H62" s="60">
        <f>(H18/1000)+(H40/1000)</f>
        <v>68.477119999999999</v>
      </c>
      <c r="I62" s="169">
        <f>'PRODUTOS BETUMINOSOS'!I32</f>
        <v>4416.6475388818681</v>
      </c>
      <c r="J62" s="169">
        <f>I62*H62</f>
        <v>302439.30351771833</v>
      </c>
      <c r="K62" s="2"/>
      <c r="L62" s="2"/>
    </row>
    <row r="63" spans="1:12" ht="20.100000000000001" customHeight="1" x14ac:dyDescent="0.25">
      <c r="A63" s="168" t="s">
        <v>243</v>
      </c>
      <c r="B63" s="168" t="s">
        <v>17</v>
      </c>
      <c r="C63" s="168" t="s">
        <v>18</v>
      </c>
      <c r="D63" s="296" t="s">
        <v>24</v>
      </c>
      <c r="E63" s="297"/>
      <c r="F63" s="298"/>
      <c r="G63" s="168" t="s">
        <v>72</v>
      </c>
      <c r="H63" s="60">
        <f>((H19/2)/1000)+((H41/2)/1000)</f>
        <v>30.4728575</v>
      </c>
      <c r="I63" s="169">
        <f>'PRODUTOS BETUMINOSOS'!I33</f>
        <v>4880.8849605686146</v>
      </c>
      <c r="J63" s="194">
        <f t="shared" ref="J63:J64" si="3">I63*H63</f>
        <v>148734.51187730051</v>
      </c>
      <c r="K63" s="2"/>
      <c r="L63" s="2"/>
    </row>
    <row r="64" spans="1:12" ht="20.100000000000001" customHeight="1" x14ac:dyDescent="0.25">
      <c r="A64" s="168" t="s">
        <v>244</v>
      </c>
      <c r="B64" s="168" t="s">
        <v>17</v>
      </c>
      <c r="C64" s="168" t="s">
        <v>18</v>
      </c>
      <c r="D64" s="296" t="s">
        <v>23</v>
      </c>
      <c r="E64" s="297"/>
      <c r="F64" s="298"/>
      <c r="G64" s="168" t="s">
        <v>72</v>
      </c>
      <c r="H64" s="60">
        <f>(H20*'DADOS RECAPEMENTO'!A10*'DADOS RECAPEMENTO'!C12)+(H42*'DADOS RECAPEMENTO'!A36*'DADOS RECAPEMENTO'!C38)</f>
        <v>224.7423048</v>
      </c>
      <c r="I64" s="169">
        <f>'PRODUTOS BETUMINOSOS'!I34</f>
        <v>6489.5512858698212</v>
      </c>
      <c r="J64" s="194">
        <f t="shared" si="3"/>
        <v>1458476.7131041873</v>
      </c>
      <c r="K64" s="2"/>
      <c r="L64" s="2"/>
    </row>
    <row r="65" spans="1:14" ht="20.100000000000001" customHeight="1" x14ac:dyDescent="0.25">
      <c r="A65" s="3"/>
      <c r="B65" s="3"/>
      <c r="C65" s="3"/>
      <c r="D65" s="3"/>
      <c r="E65" s="2"/>
      <c r="F65" s="2"/>
      <c r="G65" s="2" t="s">
        <v>9</v>
      </c>
      <c r="H65" s="62"/>
      <c r="I65" s="11" t="s">
        <v>20</v>
      </c>
      <c r="J65" s="24">
        <f>SUM(J62:J64)</f>
        <v>1909650.5284992061</v>
      </c>
      <c r="K65" s="2"/>
      <c r="L65" s="2"/>
    </row>
    <row r="66" spans="1:14" ht="3.75" customHeight="1" x14ac:dyDescent="0.25">
      <c r="A66" s="3"/>
      <c r="B66" s="3"/>
      <c r="C66" s="3"/>
      <c r="D66" s="3"/>
      <c r="E66" s="2"/>
      <c r="F66" s="2"/>
      <c r="G66" s="2"/>
      <c r="H66" s="62"/>
      <c r="I66" s="12"/>
      <c r="J66" s="133"/>
      <c r="K66" s="2"/>
      <c r="L66" s="2"/>
    </row>
    <row r="67" spans="1:14" ht="20.100000000000001" customHeight="1" x14ac:dyDescent="0.25">
      <c r="A67" s="352" t="s">
        <v>280</v>
      </c>
      <c r="B67" s="352"/>
      <c r="C67" s="352"/>
      <c r="D67" s="352"/>
      <c r="E67" s="352"/>
      <c r="F67" s="352"/>
      <c r="G67" s="189"/>
      <c r="H67" s="189"/>
      <c r="I67" s="12"/>
      <c r="J67" s="133"/>
      <c r="K67" s="2"/>
      <c r="L67" s="2"/>
    </row>
    <row r="68" spans="1:14" ht="17.25" customHeight="1" x14ac:dyDescent="0.25">
      <c r="A68" s="10" t="s">
        <v>183</v>
      </c>
      <c r="B68" s="170" t="s">
        <v>2</v>
      </c>
      <c r="C68" s="306" t="s">
        <v>28</v>
      </c>
      <c r="D68" s="306"/>
      <c r="E68" s="306"/>
      <c r="F68" s="170" t="s">
        <v>184</v>
      </c>
      <c r="G68" s="5"/>
      <c r="H68" s="14"/>
      <c r="I68" s="12"/>
      <c r="J68" s="133"/>
      <c r="K68" s="2"/>
      <c r="L68" s="2"/>
    </row>
    <row r="69" spans="1:14" ht="20.100000000000001" customHeight="1" x14ac:dyDescent="0.25">
      <c r="A69" s="134" t="s">
        <v>185</v>
      </c>
      <c r="B69" s="168" t="s">
        <v>275</v>
      </c>
      <c r="C69" s="296" t="s">
        <v>186</v>
      </c>
      <c r="D69" s="297"/>
      <c r="E69" s="298"/>
      <c r="F69" s="169">
        <f>'ADM LOCAL'!E18</f>
        <v>154518.542476</v>
      </c>
      <c r="G69" s="5"/>
      <c r="H69" s="190"/>
      <c r="I69" s="12"/>
      <c r="J69" s="133"/>
      <c r="K69" s="2"/>
      <c r="L69" s="2"/>
    </row>
    <row r="70" spans="1:14" ht="20.100000000000001" customHeight="1" x14ac:dyDescent="0.25">
      <c r="A70" s="134" t="s">
        <v>187</v>
      </c>
      <c r="B70" s="168" t="s">
        <v>275</v>
      </c>
      <c r="C70" s="296" t="s">
        <v>188</v>
      </c>
      <c r="D70" s="297"/>
      <c r="E70" s="298"/>
      <c r="F70" s="169">
        <f>'CANTEIRO DE OBRA'!E17</f>
        <v>46677.991568999998</v>
      </c>
      <c r="G70" s="5"/>
      <c r="H70" s="190"/>
      <c r="I70" s="12"/>
      <c r="J70" s="133"/>
      <c r="K70" s="2"/>
      <c r="L70" s="2"/>
    </row>
    <row r="71" spans="1:14" ht="20.100000000000001" customHeight="1" x14ac:dyDescent="0.25">
      <c r="A71" s="134" t="s">
        <v>189</v>
      </c>
      <c r="B71" s="168" t="s">
        <v>275</v>
      </c>
      <c r="C71" s="296" t="s">
        <v>190</v>
      </c>
      <c r="D71" s="297"/>
      <c r="E71" s="298"/>
      <c r="F71" s="169">
        <f>'MOBILIZACAO EQUIPAMENTO'!E21</f>
        <v>108103.92540000001</v>
      </c>
      <c r="G71" s="5"/>
      <c r="H71" s="190"/>
      <c r="I71" s="12"/>
      <c r="J71" s="133"/>
      <c r="K71" s="2"/>
      <c r="L71" s="2"/>
    </row>
    <row r="72" spans="1:14" ht="20.100000000000001" customHeight="1" x14ac:dyDescent="0.25">
      <c r="A72" s="347" t="s">
        <v>191</v>
      </c>
      <c r="B72" s="348"/>
      <c r="C72" s="348"/>
      <c r="D72" s="348"/>
      <c r="E72" s="349"/>
      <c r="F72" s="24">
        <f>SUM(F69:F71)</f>
        <v>309300.45944500004</v>
      </c>
      <c r="H72" s="191"/>
      <c r="I72" s="12"/>
      <c r="J72" s="133"/>
      <c r="K72" s="2"/>
      <c r="L72" s="2"/>
    </row>
    <row r="73" spans="1:14" ht="15" customHeight="1" x14ac:dyDescent="0.25">
      <c r="A73" s="3"/>
      <c r="B73" s="3"/>
      <c r="C73" s="3"/>
      <c r="D73" s="3"/>
      <c r="E73" s="2"/>
      <c r="F73" s="2"/>
      <c r="G73" s="2"/>
      <c r="H73" s="350" t="s">
        <v>197</v>
      </c>
      <c r="I73" s="351"/>
      <c r="J73" s="133"/>
      <c r="K73" s="2"/>
      <c r="L73" s="2"/>
    </row>
    <row r="74" spans="1:14" ht="15" customHeight="1" x14ac:dyDescent="0.25">
      <c r="A74" s="326" t="s">
        <v>284</v>
      </c>
      <c r="B74" s="326"/>
      <c r="C74" s="326"/>
      <c r="D74" s="326"/>
      <c r="E74" s="326"/>
      <c r="F74" s="326"/>
      <c r="H74" s="138" t="s">
        <v>198</v>
      </c>
      <c r="I74" s="192">
        <f>F75/('DADOS RECAPEMENTO'!E12+'DADOS RECAPEMENTO'!F38)</f>
        <v>167.03519773773257</v>
      </c>
      <c r="J74" s="14"/>
      <c r="K74" s="15"/>
      <c r="L74" s="2"/>
    </row>
    <row r="75" spans="1:14" ht="12.75" customHeight="1" x14ac:dyDescent="0.25">
      <c r="A75" s="325" t="s">
        <v>29</v>
      </c>
      <c r="B75" s="325"/>
      <c r="C75" s="325"/>
      <c r="D75" s="325"/>
      <c r="E75" s="325"/>
      <c r="F75" s="17">
        <f>J27+J47+J59+J65+F72</f>
        <v>10241758.13823314</v>
      </c>
      <c r="H75" s="140" t="s">
        <v>196</v>
      </c>
      <c r="I75" s="193">
        <f>ORÇAMENTO!F75/((('DADOS RECAPEMENTO'!A4-'DADOS RECAPEMENTO'!E4)+'DADOS RECAPEMENTO'!A30+'DADOS RECAPEMENTO'!E30)/1000)</f>
        <v>1429983.7532351513</v>
      </c>
      <c r="J75" s="15"/>
      <c r="K75" s="15"/>
      <c r="L75" s="2"/>
    </row>
    <row r="76" spans="1:14" ht="20.100000000000001" customHeight="1" x14ac:dyDescent="0.25">
      <c r="A76" s="260"/>
      <c r="B76" s="260"/>
      <c r="C76" s="260"/>
      <c r="D76" s="260"/>
      <c r="E76" s="260"/>
      <c r="F76" s="260"/>
      <c r="G76" s="260"/>
      <c r="H76" s="261"/>
      <c r="I76" s="262"/>
      <c r="J76" s="262"/>
    </row>
    <row r="77" spans="1:14" ht="20.100000000000001" customHeight="1" x14ac:dyDescent="0.25">
      <c r="A77" s="340" t="s">
        <v>313</v>
      </c>
      <c r="B77" s="340"/>
      <c r="C77" s="340"/>
      <c r="D77" s="340"/>
      <c r="E77" s="340"/>
      <c r="F77" s="340"/>
      <c r="G77" s="340"/>
      <c r="H77" s="340"/>
      <c r="I77" s="340"/>
      <c r="J77" s="340"/>
      <c r="K77" s="41"/>
      <c r="L77" s="41"/>
    </row>
    <row r="78" spans="1:14" ht="20.100000000000001" customHeight="1" x14ac:dyDescent="0.25">
      <c r="A78" s="260"/>
      <c r="B78" s="260"/>
      <c r="C78" s="260"/>
      <c r="D78" s="260"/>
      <c r="E78" s="260"/>
      <c r="F78" s="260"/>
      <c r="G78" s="260"/>
      <c r="H78" s="261"/>
      <c r="I78" s="262"/>
      <c r="J78" s="262"/>
    </row>
    <row r="79" spans="1:14" ht="20.100000000000001" customHeight="1" x14ac:dyDescent="0.25">
      <c r="A79" s="353" t="s">
        <v>103</v>
      </c>
      <c r="B79" s="353"/>
      <c r="C79" s="353"/>
      <c r="D79" s="353"/>
      <c r="E79" s="353"/>
      <c r="F79" s="353"/>
      <c r="G79" s="353"/>
      <c r="H79" s="353"/>
      <c r="I79" s="353"/>
      <c r="J79" s="353"/>
      <c r="K79" s="44"/>
      <c r="L79" s="31"/>
      <c r="M79" s="31"/>
      <c r="N79" s="31"/>
    </row>
    <row r="80" spans="1:14" ht="20.100000000000001" customHeight="1" x14ac:dyDescent="0.25">
      <c r="A80" s="353" t="s">
        <v>101</v>
      </c>
      <c r="B80" s="353"/>
      <c r="C80" s="353"/>
      <c r="D80" s="353"/>
      <c r="E80" s="353"/>
      <c r="F80" s="353"/>
      <c r="G80" s="353"/>
      <c r="H80" s="353"/>
      <c r="I80" s="353"/>
      <c r="J80" s="353"/>
      <c r="K80" s="45"/>
      <c r="L80" s="42"/>
      <c r="M80" s="42"/>
      <c r="N80" s="42"/>
    </row>
    <row r="81" spans="1:21" ht="20.100000000000001" customHeight="1" x14ac:dyDescent="0.25">
      <c r="A81" s="353" t="s">
        <v>102</v>
      </c>
      <c r="B81" s="353"/>
      <c r="C81" s="353"/>
      <c r="D81" s="353"/>
      <c r="E81" s="353"/>
      <c r="F81" s="353"/>
      <c r="G81" s="353"/>
      <c r="H81" s="353"/>
      <c r="I81" s="353"/>
      <c r="J81" s="353"/>
      <c r="K81" s="45"/>
      <c r="L81" s="42"/>
      <c r="M81" s="42"/>
      <c r="N81" s="42"/>
    </row>
    <row r="82" spans="1:21" ht="20.100000000000001" customHeight="1" x14ac:dyDescent="0.25">
      <c r="A82" s="3"/>
      <c r="B82" s="3"/>
      <c r="C82" s="3"/>
      <c r="D82" s="1"/>
      <c r="E82" s="1"/>
      <c r="F82" s="1"/>
      <c r="G82" s="1"/>
    </row>
    <row r="83" spans="1:21" ht="20.100000000000001" customHeight="1" x14ac:dyDescent="0.25">
      <c r="A83" s="1"/>
      <c r="B83" s="1"/>
      <c r="C83" s="1"/>
      <c r="D83" s="1"/>
      <c r="E83" s="1"/>
      <c r="F83" s="1"/>
      <c r="G83" s="1"/>
    </row>
    <row r="84" spans="1:21" ht="20.100000000000001" customHeight="1" x14ac:dyDescent="0.25">
      <c r="A84" s="3"/>
      <c r="B84" s="3"/>
      <c r="C84" s="3"/>
      <c r="D84" s="1"/>
      <c r="E84" s="1"/>
      <c r="F84" s="1"/>
      <c r="G84" s="1"/>
    </row>
    <row r="85" spans="1:21" ht="20.100000000000001" customHeight="1" x14ac:dyDescent="0.25">
      <c r="A85" s="1"/>
      <c r="B85" s="1"/>
      <c r="C85" s="1"/>
      <c r="D85" s="1"/>
      <c r="E85" s="1"/>
      <c r="F85" s="1"/>
      <c r="G85" s="1"/>
    </row>
    <row r="86" spans="1:21" s="63" customFormat="1" ht="20.100000000000001" customHeight="1" x14ac:dyDescent="0.25">
      <c r="A86" s="1"/>
      <c r="B86" s="1"/>
      <c r="C86" s="1"/>
      <c r="D86" s="1"/>
      <c r="E86" s="1"/>
      <c r="F86" s="1"/>
      <c r="G86" s="1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s="63" customFormat="1" ht="20.100000000000001" customHeight="1" x14ac:dyDescent="0.25">
      <c r="A87" s="4"/>
      <c r="B87" s="4"/>
      <c r="C87" s="4"/>
      <c r="D87" s="1"/>
      <c r="E87" s="1"/>
      <c r="F87" s="1"/>
      <c r="G87" s="1"/>
      <c r="I87"/>
      <c r="J87"/>
      <c r="K87"/>
      <c r="L87"/>
      <c r="M87"/>
      <c r="N87"/>
      <c r="O87"/>
      <c r="P87"/>
      <c r="Q87"/>
      <c r="R87"/>
      <c r="S87"/>
      <c r="T87"/>
      <c r="U87"/>
    </row>
    <row r="88" spans="1:21" s="63" customFormat="1" ht="20.100000000000001" customHeight="1" x14ac:dyDescent="0.25">
      <c r="A88" s="3"/>
      <c r="B88" s="3"/>
      <c r="C88" s="3"/>
      <c r="D88" s="1"/>
      <c r="E88" s="1"/>
      <c r="F88" s="1"/>
      <c r="G88" s="1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1:21" s="63" customFormat="1" ht="20.100000000000001" customHeight="1" x14ac:dyDescent="0.25">
      <c r="A89" s="3"/>
      <c r="B89" s="3"/>
      <c r="C89" s="3"/>
      <c r="D89" s="1"/>
      <c r="E89" s="1"/>
      <c r="F89" s="1"/>
      <c r="G89" s="1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1:21" s="63" customFormat="1" ht="20.100000000000001" customHeight="1" x14ac:dyDescent="0.25">
      <c r="A90" s="1"/>
      <c r="B90" s="1"/>
      <c r="C90" s="1"/>
      <c r="D90" s="1"/>
      <c r="E90" s="1"/>
      <c r="F90" s="1"/>
      <c r="G90" s="1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63" customFormat="1" ht="20.100000000000001" customHeight="1" x14ac:dyDescent="0.25">
      <c r="A91" s="3"/>
      <c r="B91" s="3"/>
      <c r="C91" s="3"/>
      <c r="D91" s="1"/>
      <c r="E91" s="1"/>
      <c r="F91" s="1"/>
      <c r="G91" s="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63" customFormat="1" ht="20.100000000000001" customHeight="1" x14ac:dyDescent="0.25">
      <c r="A92" s="1"/>
      <c r="B92" s="1"/>
      <c r="C92" s="1"/>
      <c r="D92" s="1"/>
      <c r="E92" s="1"/>
      <c r="F92" s="1"/>
      <c r="G92" s="1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s="63" customFormat="1" ht="20.100000000000001" customHeight="1" x14ac:dyDescent="0.25">
      <c r="A93" s="1"/>
      <c r="B93" s="1"/>
      <c r="C93" s="1"/>
      <c r="D93" s="1"/>
      <c r="E93" s="1"/>
      <c r="F93" s="1"/>
      <c r="G93" s="1"/>
      <c r="I93"/>
      <c r="J93"/>
      <c r="K93"/>
      <c r="L93"/>
      <c r="M93"/>
      <c r="N93"/>
      <c r="O93"/>
      <c r="P93"/>
      <c r="Q93"/>
      <c r="R93"/>
      <c r="S93"/>
      <c r="T93"/>
      <c r="U93"/>
    </row>
    <row r="94" spans="1:21" s="63" customFormat="1" ht="20.100000000000001" customHeight="1" x14ac:dyDescent="0.25">
      <c r="A94" s="4"/>
      <c r="B94" s="4"/>
      <c r="C94" s="4"/>
      <c r="D94" s="1"/>
      <c r="E94" s="1"/>
      <c r="F94" s="1"/>
      <c r="G94" s="1"/>
      <c r="I94"/>
      <c r="J94"/>
      <c r="K94"/>
      <c r="L94"/>
      <c r="M94"/>
      <c r="N94"/>
      <c r="O94"/>
      <c r="P94"/>
      <c r="Q94"/>
      <c r="R94"/>
      <c r="S94"/>
      <c r="T94"/>
      <c r="U94"/>
    </row>
    <row r="95" spans="1:21" s="63" customFormat="1" ht="20.100000000000001" customHeight="1" x14ac:dyDescent="0.25">
      <c r="A95" s="3"/>
      <c r="B95" s="3"/>
      <c r="C95" s="3"/>
      <c r="D95" s="1"/>
      <c r="E95" s="1"/>
      <c r="F95" s="1"/>
      <c r="G95" s="1"/>
      <c r="I95"/>
      <c r="J95"/>
      <c r="K95"/>
      <c r="L95"/>
      <c r="M95"/>
      <c r="N95"/>
      <c r="O95"/>
      <c r="P95"/>
      <c r="Q95"/>
      <c r="R95"/>
      <c r="S95"/>
      <c r="T95"/>
      <c r="U95"/>
    </row>
    <row r="96" spans="1:21" s="63" customFormat="1" ht="20.100000000000001" customHeight="1" x14ac:dyDescent="0.25">
      <c r="A96" s="3"/>
      <c r="B96" s="3"/>
      <c r="C96" s="3"/>
      <c r="D96" s="1"/>
      <c r="E96" s="1"/>
      <c r="F96" s="1"/>
      <c r="G96" s="1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63" customFormat="1" ht="20.100000000000001" customHeight="1" x14ac:dyDescent="0.25">
      <c r="A97" s="1"/>
      <c r="B97" s="1"/>
      <c r="C97" s="1"/>
      <c r="D97" s="1"/>
      <c r="E97" s="1"/>
      <c r="F97" s="1"/>
      <c r="G97" s="1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63" customFormat="1" ht="20.100000000000001" customHeight="1" x14ac:dyDescent="0.25">
      <c r="A98" s="3"/>
      <c r="B98" s="3"/>
      <c r="C98" s="3"/>
      <c r="D98" s="1"/>
      <c r="E98" s="1"/>
      <c r="F98" s="1"/>
      <c r="G98" s="1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s="63" customFormat="1" ht="20.100000000000001" customHeight="1" x14ac:dyDescent="0.25">
      <c r="A99" s="1"/>
      <c r="B99" s="1"/>
      <c r="C99" s="1"/>
      <c r="D99" s="1"/>
      <c r="E99" s="1"/>
      <c r="F99" s="1"/>
      <c r="G99" s="1"/>
      <c r="I99"/>
      <c r="J99"/>
      <c r="K99"/>
      <c r="L99"/>
      <c r="M99"/>
      <c r="N99"/>
      <c r="O99"/>
      <c r="P99"/>
      <c r="Q99"/>
      <c r="R99"/>
      <c r="S99"/>
      <c r="T99"/>
      <c r="U99"/>
    </row>
    <row r="100" spans="1:21" s="63" customFormat="1" ht="20.100000000000001" customHeight="1" x14ac:dyDescent="0.25">
      <c r="A100" s="1"/>
      <c r="B100" s="1"/>
      <c r="C100" s="1"/>
      <c r="D100" s="1"/>
      <c r="E100" s="1"/>
      <c r="F100" s="1"/>
      <c r="G100" s="1"/>
      <c r="I100"/>
      <c r="J100"/>
      <c r="K100"/>
      <c r="L100"/>
      <c r="M100"/>
      <c r="N100"/>
      <c r="O100"/>
      <c r="P100"/>
      <c r="Q100"/>
      <c r="R100"/>
      <c r="S100"/>
      <c r="T100"/>
      <c r="U100"/>
    </row>
    <row r="101" spans="1:21" s="63" customFormat="1" ht="20.100000000000001" customHeight="1" x14ac:dyDescent="0.25">
      <c r="A101" s="4"/>
      <c r="B101" s="4"/>
      <c r="C101" s="4"/>
      <c r="D101" s="1"/>
      <c r="E101" s="1"/>
      <c r="F101" s="1"/>
      <c r="G101" s="1"/>
      <c r="I101"/>
      <c r="J101"/>
      <c r="K101"/>
      <c r="L101"/>
      <c r="M101"/>
      <c r="N101"/>
      <c r="O101"/>
      <c r="P101"/>
      <c r="Q101"/>
      <c r="R101"/>
      <c r="S101"/>
      <c r="T101"/>
      <c r="U101"/>
    </row>
    <row r="102" spans="1:21" s="63" customFormat="1" ht="20.100000000000001" customHeight="1" x14ac:dyDescent="0.25">
      <c r="A102" s="3"/>
      <c r="B102" s="3"/>
      <c r="C102" s="3"/>
      <c r="D102" s="1"/>
      <c r="E102" s="1"/>
      <c r="F102" s="1"/>
      <c r="G102" s="1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63" customFormat="1" ht="20.100000000000001" customHeight="1" x14ac:dyDescent="0.25">
      <c r="A103" s="3"/>
      <c r="B103" s="3"/>
      <c r="C103" s="3"/>
      <c r="D103" s="1"/>
      <c r="E103" s="1"/>
      <c r="F103" s="1"/>
      <c r="G103" s="1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63" customFormat="1" ht="20.100000000000001" customHeight="1" x14ac:dyDescent="0.25">
      <c r="A104" s="1"/>
      <c r="B104" s="1"/>
      <c r="C104" s="1"/>
      <c r="D104" s="1"/>
      <c r="E104" s="1"/>
      <c r="F104" s="1"/>
      <c r="G104" s="1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63" customFormat="1" ht="20.100000000000001" customHeight="1" x14ac:dyDescent="0.25">
      <c r="A105" s="3"/>
      <c r="B105" s="3"/>
      <c r="C105" s="3"/>
      <c r="D105" s="1"/>
      <c r="E105" s="1"/>
      <c r="F105" s="1"/>
      <c r="G105" s="1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63" customFormat="1" ht="20.100000000000001" customHeight="1" x14ac:dyDescent="0.25">
      <c r="A106" s="1"/>
      <c r="B106" s="1"/>
      <c r="C106" s="1"/>
      <c r="D106" s="1"/>
      <c r="E106" s="1"/>
      <c r="F106" s="1"/>
      <c r="G106" s="1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63" customFormat="1" ht="20.100000000000001" customHeight="1" x14ac:dyDescent="0.25">
      <c r="A107" s="1"/>
      <c r="B107" s="1"/>
      <c r="C107" s="1"/>
      <c r="D107" s="1"/>
      <c r="E107" s="1"/>
      <c r="F107" s="1"/>
      <c r="G107" s="1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63" customFormat="1" ht="20.100000000000001" customHeight="1" x14ac:dyDescent="0.25">
      <c r="A108" s="4"/>
      <c r="B108" s="4"/>
      <c r="C108" s="4"/>
      <c r="D108" s="1"/>
      <c r="E108" s="1"/>
      <c r="F108" s="1"/>
      <c r="G108" s="1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63" customFormat="1" ht="20.100000000000001" customHeight="1" x14ac:dyDescent="0.25">
      <c r="A109" s="3"/>
      <c r="B109" s="3"/>
      <c r="C109" s="3"/>
      <c r="D109" s="1"/>
      <c r="E109" s="1"/>
      <c r="F109" s="1"/>
      <c r="G109" s="1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63" customFormat="1" ht="20.100000000000001" customHeight="1" x14ac:dyDescent="0.25">
      <c r="A110" s="3"/>
      <c r="B110" s="3"/>
      <c r="C110" s="3"/>
      <c r="D110" s="1"/>
      <c r="E110" s="1"/>
      <c r="F110" s="1"/>
      <c r="G110" s="1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63" customFormat="1" ht="20.100000000000001" customHeight="1" x14ac:dyDescent="0.25">
      <c r="A111" s="1"/>
      <c r="B111" s="1"/>
      <c r="C111" s="1"/>
      <c r="D111" s="1"/>
      <c r="E111" s="1"/>
      <c r="F111" s="1"/>
      <c r="G111" s="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63" customFormat="1" ht="20.100000000000001" customHeight="1" x14ac:dyDescent="0.25">
      <c r="A112" s="3"/>
      <c r="B112" s="3"/>
      <c r="C112" s="3"/>
      <c r="D112" s="1"/>
      <c r="E112" s="1"/>
      <c r="F112" s="1"/>
      <c r="G112" s="1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1" s="63" customFormat="1" ht="20.100000000000001" customHeight="1" x14ac:dyDescent="0.25">
      <c r="A113" s="1"/>
      <c r="B113" s="1"/>
      <c r="C113" s="1"/>
      <c r="D113" s="1"/>
      <c r="E113" s="1"/>
      <c r="F113" s="1"/>
      <c r="G113" s="1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1" s="63" customFormat="1" ht="20.100000000000001" customHeight="1" x14ac:dyDescent="0.25">
      <c r="A114" s="1"/>
      <c r="B114" s="1"/>
      <c r="C114" s="1"/>
      <c r="D114" s="1"/>
      <c r="E114" s="1"/>
      <c r="F114" s="1"/>
      <c r="G114" s="1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1" s="63" customFormat="1" ht="20.100000000000001" customHeight="1" x14ac:dyDescent="0.25">
      <c r="A115" s="4"/>
      <c r="B115" s="4"/>
      <c r="C115" s="4"/>
      <c r="D115" s="1"/>
      <c r="E115" s="1"/>
      <c r="F115" s="1"/>
      <c r="G115" s="1"/>
      <c r="I115"/>
      <c r="J115"/>
      <c r="K115"/>
      <c r="L115"/>
      <c r="M115"/>
      <c r="N115"/>
      <c r="O115"/>
      <c r="P115"/>
      <c r="Q115"/>
      <c r="R115"/>
      <c r="S115"/>
      <c r="T115"/>
      <c r="U115"/>
    </row>
    <row r="116" spans="1:21" s="63" customFormat="1" ht="20.100000000000001" customHeight="1" x14ac:dyDescent="0.25">
      <c r="A116" s="3"/>
      <c r="B116" s="3"/>
      <c r="C116" s="3"/>
      <c r="D116" s="1"/>
      <c r="E116" s="1"/>
      <c r="F116" s="1"/>
      <c r="G116" s="1"/>
      <c r="I116"/>
      <c r="J116"/>
      <c r="K116"/>
      <c r="L116"/>
      <c r="M116"/>
      <c r="N116"/>
      <c r="O116"/>
      <c r="P116"/>
      <c r="Q116"/>
      <c r="R116"/>
      <c r="S116"/>
      <c r="T116"/>
      <c r="U116"/>
    </row>
    <row r="117" spans="1:21" s="63" customFormat="1" ht="20.100000000000001" customHeight="1" x14ac:dyDescent="0.25">
      <c r="A117" s="3"/>
      <c r="B117" s="3"/>
      <c r="C117" s="3"/>
      <c r="D117" s="1"/>
      <c r="E117" s="1"/>
      <c r="F117" s="1"/>
      <c r="G117" s="1"/>
      <c r="I117"/>
      <c r="J117"/>
      <c r="K117"/>
      <c r="L117"/>
      <c r="M117"/>
      <c r="N117"/>
      <c r="O117"/>
      <c r="P117"/>
      <c r="Q117"/>
      <c r="R117"/>
      <c r="S117"/>
      <c r="T117"/>
      <c r="U117"/>
    </row>
    <row r="118" spans="1:21" s="63" customFormat="1" ht="20.100000000000001" customHeight="1" x14ac:dyDescent="0.25">
      <c r="A118" s="1"/>
      <c r="B118" s="1"/>
      <c r="C118" s="1"/>
      <c r="D118" s="1"/>
      <c r="E118" s="1"/>
      <c r="F118" s="1"/>
      <c r="G118" s="1"/>
      <c r="I118"/>
      <c r="J118"/>
      <c r="K118"/>
      <c r="L118"/>
      <c r="M118"/>
      <c r="N118"/>
      <c r="O118"/>
      <c r="P118"/>
      <c r="Q118"/>
      <c r="R118"/>
      <c r="S118"/>
      <c r="T118"/>
      <c r="U118"/>
    </row>
    <row r="119" spans="1:21" s="63" customFormat="1" ht="20.100000000000001" customHeight="1" x14ac:dyDescent="0.25">
      <c r="A119" s="3"/>
      <c r="B119" s="3"/>
      <c r="C119" s="3"/>
      <c r="D119" s="1"/>
      <c r="E119" s="1"/>
      <c r="F119" s="1"/>
      <c r="G119" s="1"/>
      <c r="I119"/>
      <c r="J119"/>
      <c r="K119"/>
      <c r="L119"/>
      <c r="M119"/>
      <c r="N119"/>
      <c r="O119"/>
      <c r="P119"/>
      <c r="Q119"/>
      <c r="R119"/>
      <c r="S119"/>
      <c r="T119"/>
      <c r="U119"/>
    </row>
    <row r="120" spans="1:21" s="63" customFormat="1" ht="20.100000000000001" customHeight="1" x14ac:dyDescent="0.25">
      <c r="A120" s="1"/>
      <c r="B120" s="1"/>
      <c r="C120" s="1"/>
      <c r="D120" s="1"/>
      <c r="E120" s="1"/>
      <c r="F120" s="1"/>
      <c r="G120" s="1"/>
      <c r="I120"/>
      <c r="J120"/>
      <c r="K120"/>
      <c r="L120"/>
      <c r="M120"/>
      <c r="N120"/>
      <c r="O120"/>
      <c r="P120"/>
      <c r="Q120"/>
      <c r="R120"/>
      <c r="S120"/>
      <c r="T120"/>
      <c r="U120"/>
    </row>
    <row r="121" spans="1:21" s="63" customFormat="1" ht="20.100000000000001" customHeight="1" x14ac:dyDescent="0.25">
      <c r="A121" s="1"/>
      <c r="B121" s="1"/>
      <c r="C121" s="1"/>
      <c r="D121" s="1"/>
      <c r="E121" s="1"/>
      <c r="F121" s="1"/>
      <c r="G121" s="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1" s="63" customFormat="1" ht="20.100000000000001" customHeight="1" x14ac:dyDescent="0.25">
      <c r="A122" s="4"/>
      <c r="B122" s="4"/>
      <c r="C122" s="4"/>
      <c r="D122" s="1"/>
      <c r="E122" s="1"/>
      <c r="F122" s="1"/>
      <c r="G122" s="1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1" s="63" customFormat="1" ht="20.100000000000001" customHeight="1" x14ac:dyDescent="0.25">
      <c r="A123" s="3"/>
      <c r="B123" s="3"/>
      <c r="C123" s="3"/>
      <c r="D123" s="1"/>
      <c r="E123" s="1"/>
      <c r="F123" s="1"/>
      <c r="G123" s="1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1" s="63" customFormat="1" ht="20.100000000000001" customHeight="1" x14ac:dyDescent="0.25">
      <c r="A124" s="3"/>
      <c r="B124" s="3"/>
      <c r="C124" s="3"/>
      <c r="D124" s="1"/>
      <c r="E124" s="1"/>
      <c r="F124" s="1"/>
      <c r="G124" s="1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1" s="63" customFormat="1" ht="20.100000000000001" customHeight="1" x14ac:dyDescent="0.25">
      <c r="A125" s="1"/>
      <c r="B125" s="1"/>
      <c r="C125" s="1"/>
      <c r="D125" s="1"/>
      <c r="E125" s="1"/>
      <c r="F125" s="1"/>
      <c r="G125" s="1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1" s="63" customFormat="1" ht="20.100000000000001" customHeight="1" x14ac:dyDescent="0.25">
      <c r="A126" s="3"/>
      <c r="B126" s="3"/>
      <c r="C126" s="3"/>
      <c r="D126" s="1"/>
      <c r="E126" s="1"/>
      <c r="F126" s="1"/>
      <c r="G126" s="1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1" s="63" customFormat="1" ht="20.100000000000001" customHeight="1" x14ac:dyDescent="0.25">
      <c r="A127" s="1"/>
      <c r="B127" s="1"/>
      <c r="C127" s="1"/>
      <c r="D127" s="1"/>
      <c r="E127" s="1"/>
      <c r="F127" s="1"/>
      <c r="G127" s="1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1" s="63" customFormat="1" ht="20.100000000000001" customHeight="1" x14ac:dyDescent="0.25">
      <c r="A128" s="1"/>
      <c r="B128" s="1"/>
      <c r="C128" s="1"/>
      <c r="D128" s="1"/>
      <c r="E128" s="1"/>
      <c r="F128" s="1"/>
      <c r="G128" s="1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63" customFormat="1" ht="20.100000000000001" customHeight="1" x14ac:dyDescent="0.25">
      <c r="A129" s="4"/>
      <c r="B129" s="4"/>
      <c r="C129" s="4"/>
      <c r="D129" s="1"/>
      <c r="E129" s="1"/>
      <c r="F129" s="1"/>
      <c r="G129" s="1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63" customFormat="1" ht="20.100000000000001" customHeight="1" x14ac:dyDescent="0.25">
      <c r="A130" s="3"/>
      <c r="B130" s="3"/>
      <c r="C130" s="3"/>
      <c r="D130" s="1"/>
      <c r="E130" s="1"/>
      <c r="F130" s="1"/>
      <c r="G130" s="1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63" customFormat="1" ht="20.100000000000001" customHeight="1" x14ac:dyDescent="0.25">
      <c r="A131" s="3"/>
      <c r="B131" s="3"/>
      <c r="C131" s="3"/>
      <c r="D131" s="1"/>
      <c r="E131" s="1"/>
      <c r="F131" s="1"/>
      <c r="G131" s="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63" customFormat="1" ht="20.100000000000001" customHeight="1" x14ac:dyDescent="0.25">
      <c r="A132" s="1"/>
      <c r="B132" s="1"/>
      <c r="C132" s="1"/>
      <c r="D132" s="1"/>
      <c r="E132" s="1"/>
      <c r="F132" s="1"/>
      <c r="G132" s="1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s="63" customFormat="1" ht="20.100000000000001" customHeight="1" x14ac:dyDescent="0.25">
      <c r="A133" s="3"/>
      <c r="B133" s="3"/>
      <c r="C133" s="3"/>
      <c r="D133" s="1"/>
      <c r="E133" s="1"/>
      <c r="F133" s="1"/>
      <c r="G133" s="1"/>
      <c r="I133"/>
      <c r="J133"/>
      <c r="K133"/>
      <c r="L133"/>
      <c r="M133"/>
      <c r="N133"/>
      <c r="O133"/>
      <c r="P133"/>
      <c r="Q133"/>
      <c r="R133"/>
      <c r="S133"/>
      <c r="T133"/>
      <c r="U133"/>
    </row>
    <row r="134" spans="1:21" s="63" customFormat="1" ht="20.100000000000001" customHeight="1" x14ac:dyDescent="0.25">
      <c r="A134" s="1"/>
      <c r="B134" s="1"/>
      <c r="C134" s="1"/>
      <c r="D134" s="1"/>
      <c r="E134" s="1"/>
      <c r="F134" s="1"/>
      <c r="G134" s="1"/>
      <c r="I134"/>
      <c r="J134"/>
      <c r="K134"/>
      <c r="L134"/>
      <c r="M134"/>
      <c r="N134"/>
      <c r="O134"/>
      <c r="P134"/>
      <c r="Q134"/>
      <c r="R134"/>
      <c r="S134"/>
      <c r="T134"/>
      <c r="U134"/>
    </row>
    <row r="135" spans="1:21" s="63" customFormat="1" ht="20.100000000000001" customHeight="1" x14ac:dyDescent="0.25">
      <c r="A135" s="1"/>
      <c r="B135" s="1"/>
      <c r="C135" s="1"/>
      <c r="D135" s="1"/>
      <c r="E135" s="1"/>
      <c r="F135" s="1"/>
      <c r="G135" s="1"/>
      <c r="I135"/>
      <c r="J135"/>
      <c r="K135"/>
      <c r="L135"/>
      <c r="M135"/>
      <c r="N135"/>
      <c r="O135"/>
      <c r="P135"/>
      <c r="Q135"/>
      <c r="R135"/>
      <c r="S135"/>
      <c r="T135"/>
      <c r="U135"/>
    </row>
    <row r="136" spans="1:21" s="63" customFormat="1" ht="20.100000000000001" customHeight="1" x14ac:dyDescent="0.25">
      <c r="A136" s="4"/>
      <c r="B136" s="4"/>
      <c r="C136" s="4"/>
      <c r="D136" s="1"/>
      <c r="E136" s="1"/>
      <c r="F136" s="1"/>
      <c r="G136" s="1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63" customFormat="1" ht="20.100000000000001" customHeight="1" x14ac:dyDescent="0.25">
      <c r="A137" s="3"/>
      <c r="B137" s="3"/>
      <c r="C137" s="3"/>
      <c r="D137" s="1"/>
      <c r="E137" s="1"/>
      <c r="F137" s="1"/>
      <c r="G137" s="1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63" customFormat="1" ht="20.100000000000001" customHeight="1" x14ac:dyDescent="0.25">
      <c r="A138" s="3"/>
      <c r="B138" s="3"/>
      <c r="C138" s="3"/>
      <c r="D138" s="1"/>
      <c r="E138" s="1"/>
      <c r="F138" s="1"/>
      <c r="G138" s="1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s="63" customFormat="1" ht="20.100000000000001" customHeight="1" x14ac:dyDescent="0.25">
      <c r="A139" s="1"/>
      <c r="B139" s="1"/>
      <c r="C139" s="1"/>
      <c r="D139" s="1"/>
      <c r="E139" s="1"/>
      <c r="F139" s="1"/>
      <c r="G139" s="1"/>
      <c r="I139"/>
      <c r="J139"/>
      <c r="K139"/>
      <c r="L139"/>
      <c r="M139"/>
      <c r="N139"/>
      <c r="O139"/>
      <c r="P139"/>
      <c r="Q139"/>
      <c r="R139"/>
      <c r="S139"/>
      <c r="T139"/>
      <c r="U139"/>
    </row>
    <row r="140" spans="1:21" s="63" customFormat="1" ht="20.100000000000001" customHeight="1" x14ac:dyDescent="0.25">
      <c r="A140" s="3"/>
      <c r="B140" s="3"/>
      <c r="C140" s="3"/>
      <c r="D140" s="1"/>
      <c r="E140" s="1"/>
      <c r="F140" s="1"/>
      <c r="G140" s="1"/>
      <c r="I140"/>
      <c r="J140"/>
      <c r="K140"/>
      <c r="L140"/>
      <c r="M140"/>
      <c r="N140"/>
      <c r="O140"/>
      <c r="P140"/>
      <c r="Q140"/>
      <c r="R140"/>
      <c r="S140"/>
      <c r="T140"/>
      <c r="U140"/>
    </row>
    <row r="141" spans="1:21" s="63" customFormat="1" ht="20.100000000000001" customHeight="1" x14ac:dyDescent="0.25">
      <c r="A141" s="1"/>
      <c r="B141" s="1"/>
      <c r="C141" s="1"/>
      <c r="D141" s="1"/>
      <c r="E141" s="1"/>
      <c r="F141" s="1"/>
      <c r="G141" s="1"/>
      <c r="I141"/>
      <c r="J141"/>
      <c r="K141"/>
      <c r="L141"/>
      <c r="M141"/>
      <c r="N141"/>
      <c r="O141"/>
      <c r="P141"/>
      <c r="Q141"/>
      <c r="R141"/>
      <c r="S141"/>
      <c r="T141"/>
      <c r="U141"/>
    </row>
    <row r="142" spans="1:21" s="63" customFormat="1" ht="20.100000000000001" customHeight="1" x14ac:dyDescent="0.25">
      <c r="A142" s="1"/>
      <c r="B142" s="1"/>
      <c r="C142" s="1"/>
      <c r="D142" s="1"/>
      <c r="E142" s="1"/>
      <c r="F142" s="1"/>
      <c r="G142" s="1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63" customFormat="1" ht="20.100000000000001" customHeight="1" x14ac:dyDescent="0.25">
      <c r="A143" s="4"/>
      <c r="B143" s="4"/>
      <c r="C143" s="4"/>
      <c r="D143" s="1"/>
      <c r="E143" s="1"/>
      <c r="F143" s="1"/>
      <c r="G143" s="1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63" customFormat="1" ht="20.100000000000001" customHeight="1" x14ac:dyDescent="0.25">
      <c r="A144" s="3"/>
      <c r="B144" s="3"/>
      <c r="C144" s="3"/>
      <c r="D144" s="1"/>
      <c r="E144" s="1"/>
      <c r="F144" s="1"/>
      <c r="G144" s="1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s="63" customFormat="1" ht="20.100000000000001" customHeight="1" x14ac:dyDescent="0.25">
      <c r="A145" s="3"/>
      <c r="B145" s="3"/>
      <c r="C145" s="3"/>
      <c r="D145" s="1"/>
      <c r="E145" s="1"/>
      <c r="F145" s="1"/>
      <c r="G145" s="1"/>
      <c r="I145"/>
      <c r="J145"/>
      <c r="K145"/>
      <c r="L145"/>
      <c r="M145"/>
      <c r="N145"/>
      <c r="O145"/>
      <c r="P145"/>
      <c r="Q145"/>
      <c r="R145"/>
      <c r="S145"/>
      <c r="T145"/>
      <c r="U145"/>
    </row>
    <row r="146" spans="1:21" s="63" customFormat="1" ht="20.100000000000001" customHeight="1" x14ac:dyDescent="0.25">
      <c r="A146" s="1"/>
      <c r="B146" s="1"/>
      <c r="C146" s="1"/>
      <c r="D146" s="1"/>
      <c r="E146" s="1"/>
      <c r="F146" s="1"/>
      <c r="G146" s="1"/>
      <c r="I146"/>
      <c r="J146"/>
      <c r="K146"/>
      <c r="L146"/>
      <c r="M146"/>
      <c r="N146"/>
      <c r="O146"/>
      <c r="P146"/>
      <c r="Q146"/>
      <c r="R146"/>
      <c r="S146"/>
      <c r="T146"/>
      <c r="U146"/>
    </row>
    <row r="147" spans="1:21" s="63" customFormat="1" ht="20.100000000000001" customHeight="1" x14ac:dyDescent="0.25">
      <c r="A147" s="3"/>
      <c r="B147" s="3"/>
      <c r="C147" s="3"/>
      <c r="D147" s="1"/>
      <c r="E147" s="1"/>
      <c r="F147" s="1"/>
      <c r="G147" s="1"/>
      <c r="I147"/>
      <c r="J147"/>
      <c r="K147"/>
      <c r="L147"/>
      <c r="M147"/>
      <c r="N147"/>
      <c r="O147"/>
      <c r="P147"/>
      <c r="Q147"/>
      <c r="R147"/>
      <c r="S147"/>
      <c r="T147"/>
      <c r="U147"/>
    </row>
    <row r="148" spans="1:21" s="63" customFormat="1" ht="20.100000000000001" customHeight="1" x14ac:dyDescent="0.25">
      <c r="A148" s="1"/>
      <c r="B148" s="1"/>
      <c r="C148" s="1"/>
      <c r="D148" s="1"/>
      <c r="E148" s="1"/>
      <c r="F148" s="1"/>
      <c r="G148" s="1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63" customFormat="1" ht="20.100000000000001" customHeight="1" x14ac:dyDescent="0.25">
      <c r="A149" s="1"/>
      <c r="B149" s="1"/>
      <c r="C149" s="1"/>
      <c r="D149" s="1"/>
      <c r="E149" s="1"/>
      <c r="F149" s="1"/>
      <c r="G149" s="1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63" customFormat="1" ht="20.100000000000001" customHeight="1" x14ac:dyDescent="0.25">
      <c r="A150" s="4"/>
      <c r="B150" s="4"/>
      <c r="C150" s="4"/>
      <c r="D150" s="1"/>
      <c r="E150" s="1"/>
      <c r="F150" s="1"/>
      <c r="G150" s="1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s="63" customFormat="1" ht="20.100000000000001" customHeight="1" x14ac:dyDescent="0.25">
      <c r="A151" s="3"/>
      <c r="B151" s="3"/>
      <c r="C151" s="3"/>
      <c r="D151" s="1"/>
      <c r="E151" s="1"/>
      <c r="F151" s="1"/>
      <c r="G151" s="1"/>
      <c r="I151"/>
      <c r="J151"/>
      <c r="K151"/>
      <c r="L151"/>
      <c r="M151"/>
      <c r="N151"/>
      <c r="O151"/>
      <c r="P151"/>
      <c r="Q151"/>
      <c r="R151"/>
      <c r="S151"/>
      <c r="T151"/>
      <c r="U151"/>
    </row>
    <row r="152" spans="1:21" s="63" customFormat="1" ht="20.100000000000001" customHeight="1" x14ac:dyDescent="0.25">
      <c r="A152" s="3"/>
      <c r="B152" s="3"/>
      <c r="C152" s="3"/>
      <c r="D152" s="1"/>
      <c r="E152" s="1"/>
      <c r="F152" s="1"/>
      <c r="G152" s="1"/>
      <c r="I152"/>
      <c r="J152"/>
      <c r="K152"/>
      <c r="L152"/>
      <c r="M152"/>
      <c r="N152"/>
      <c r="O152"/>
      <c r="P152"/>
      <c r="Q152"/>
      <c r="R152"/>
      <c r="S152"/>
      <c r="T152"/>
      <c r="U152"/>
    </row>
    <row r="153" spans="1:21" s="63" customFormat="1" ht="20.100000000000001" customHeight="1" x14ac:dyDescent="0.25">
      <c r="A153" s="1"/>
      <c r="B153" s="1"/>
      <c r="C153" s="1"/>
      <c r="D153" s="1"/>
      <c r="E153" s="1"/>
      <c r="F153" s="1"/>
      <c r="G153" s="1"/>
      <c r="I153"/>
      <c r="J153"/>
      <c r="K153"/>
      <c r="L153"/>
      <c r="M153"/>
      <c r="N153"/>
      <c r="O153"/>
      <c r="P153"/>
      <c r="Q153"/>
      <c r="R153"/>
      <c r="S153"/>
      <c r="T153"/>
      <c r="U153"/>
    </row>
    <row r="154" spans="1:21" s="63" customFormat="1" ht="20.100000000000001" customHeight="1" x14ac:dyDescent="0.25">
      <c r="A154" s="3"/>
      <c r="B154" s="3"/>
      <c r="C154" s="3"/>
      <c r="D154" s="1"/>
      <c r="E154" s="1"/>
      <c r="F154" s="1"/>
      <c r="G154" s="1"/>
      <c r="I154"/>
      <c r="J154"/>
      <c r="K154"/>
      <c r="L154"/>
      <c r="M154"/>
      <c r="N154"/>
      <c r="O154"/>
      <c r="P154"/>
      <c r="Q154"/>
      <c r="R154"/>
      <c r="S154"/>
      <c r="T154"/>
      <c r="U154"/>
    </row>
    <row r="155" spans="1:21" s="63" customFormat="1" ht="20.100000000000001" customHeight="1" x14ac:dyDescent="0.25">
      <c r="A155" s="1"/>
      <c r="B155" s="1"/>
      <c r="C155" s="1"/>
      <c r="D155" s="1"/>
      <c r="E155" s="1"/>
      <c r="F155" s="1"/>
      <c r="G155" s="1"/>
      <c r="I155"/>
      <c r="J155"/>
      <c r="K155"/>
      <c r="L155"/>
      <c r="M155"/>
      <c r="N155"/>
      <c r="O155"/>
      <c r="P155"/>
      <c r="Q155"/>
      <c r="R155"/>
      <c r="S155"/>
      <c r="T155"/>
      <c r="U155"/>
    </row>
    <row r="156" spans="1:21" s="63" customFormat="1" ht="20.100000000000001" customHeight="1" x14ac:dyDescent="0.25">
      <c r="A156" s="1"/>
      <c r="B156" s="1"/>
      <c r="C156" s="1"/>
      <c r="D156" s="1"/>
      <c r="E156" s="1"/>
      <c r="F156" s="1"/>
      <c r="G156" s="1"/>
      <c r="I156"/>
      <c r="J156"/>
      <c r="K156"/>
      <c r="L156"/>
      <c r="M156"/>
      <c r="N156"/>
      <c r="O156"/>
      <c r="P156"/>
      <c r="Q156"/>
      <c r="R156"/>
      <c r="S156"/>
      <c r="T156"/>
      <c r="U156"/>
    </row>
    <row r="157" spans="1:21" s="63" customFormat="1" ht="20.100000000000001" customHeight="1" x14ac:dyDescent="0.25">
      <c r="A157" s="4"/>
      <c r="B157" s="4"/>
      <c r="C157" s="4"/>
      <c r="D157" s="1"/>
      <c r="E157" s="1"/>
      <c r="F157" s="1"/>
      <c r="G157" s="1"/>
      <c r="I157"/>
      <c r="J157"/>
      <c r="K157"/>
      <c r="L157"/>
      <c r="M157"/>
      <c r="N157"/>
      <c r="O157"/>
      <c r="P157"/>
      <c r="Q157"/>
      <c r="R157"/>
      <c r="S157"/>
      <c r="T157"/>
      <c r="U157"/>
    </row>
    <row r="158" spans="1:21" s="63" customFormat="1" ht="20.100000000000001" customHeight="1" x14ac:dyDescent="0.25">
      <c r="A158" s="3"/>
      <c r="B158" s="3"/>
      <c r="C158" s="3"/>
      <c r="D158" s="1"/>
      <c r="E158" s="1"/>
      <c r="F158" s="1"/>
      <c r="G158" s="1"/>
      <c r="I158"/>
      <c r="J158"/>
      <c r="K158"/>
      <c r="L158"/>
      <c r="M158"/>
      <c r="N158"/>
      <c r="O158"/>
      <c r="P158"/>
      <c r="Q158"/>
      <c r="R158"/>
      <c r="S158"/>
      <c r="T158"/>
      <c r="U158"/>
    </row>
    <row r="159" spans="1:21" s="63" customFormat="1" ht="20.100000000000001" customHeight="1" x14ac:dyDescent="0.25">
      <c r="A159" s="3"/>
      <c r="B159" s="3"/>
      <c r="C159" s="3"/>
      <c r="D159" s="1"/>
      <c r="E159" s="1"/>
      <c r="F159" s="1"/>
      <c r="G159" s="1"/>
      <c r="I159"/>
      <c r="J159"/>
      <c r="K159"/>
      <c r="L159"/>
      <c r="M159"/>
      <c r="N159"/>
      <c r="O159"/>
      <c r="P159"/>
      <c r="Q159"/>
      <c r="R159"/>
      <c r="S159"/>
      <c r="T159"/>
      <c r="U159"/>
    </row>
    <row r="160" spans="1:21" s="63" customFormat="1" ht="20.100000000000001" customHeight="1" x14ac:dyDescent="0.25">
      <c r="A160" s="1"/>
      <c r="B160" s="1"/>
      <c r="C160" s="1"/>
      <c r="D160" s="1"/>
      <c r="E160" s="1"/>
      <c r="F160" s="1"/>
      <c r="G160" s="1"/>
      <c r="I160"/>
      <c r="J160"/>
      <c r="K160"/>
      <c r="L160"/>
      <c r="M160"/>
      <c r="N160"/>
      <c r="O160"/>
      <c r="P160"/>
      <c r="Q160"/>
      <c r="R160"/>
      <c r="S160"/>
      <c r="T160"/>
      <c r="U160"/>
    </row>
    <row r="161" spans="1:21" s="63" customFormat="1" ht="20.100000000000001" customHeight="1" x14ac:dyDescent="0.25">
      <c r="A161" s="3"/>
      <c r="B161" s="3"/>
      <c r="C161" s="3"/>
      <c r="D161" s="1"/>
      <c r="E161" s="1"/>
      <c r="F161" s="1"/>
      <c r="G161" s="1"/>
      <c r="I161"/>
      <c r="J161"/>
      <c r="K161"/>
      <c r="L161"/>
      <c r="M161"/>
      <c r="N161"/>
      <c r="O161"/>
      <c r="P161"/>
      <c r="Q161"/>
      <c r="R161"/>
      <c r="S161"/>
      <c r="T161"/>
      <c r="U161"/>
    </row>
    <row r="162" spans="1:21" s="63" customFormat="1" ht="20.100000000000001" customHeight="1" x14ac:dyDescent="0.25">
      <c r="A162" s="1"/>
      <c r="B162" s="1"/>
      <c r="C162" s="1"/>
      <c r="D162" s="1"/>
      <c r="E162" s="1"/>
      <c r="F162" s="1"/>
      <c r="G162" s="1"/>
      <c r="I162"/>
      <c r="J162"/>
      <c r="K162"/>
      <c r="L162"/>
      <c r="M162"/>
      <c r="N162"/>
      <c r="O162"/>
      <c r="P162"/>
      <c r="Q162"/>
      <c r="R162"/>
      <c r="S162"/>
      <c r="T162"/>
      <c r="U162"/>
    </row>
    <row r="163" spans="1:21" s="63" customFormat="1" ht="20.100000000000001" customHeight="1" x14ac:dyDescent="0.25">
      <c r="A163" s="1"/>
      <c r="B163" s="1"/>
      <c r="C163" s="1"/>
      <c r="D163" s="1"/>
      <c r="E163" s="1"/>
      <c r="F163" s="1"/>
      <c r="G163" s="1"/>
      <c r="I163"/>
      <c r="J163"/>
      <c r="K163"/>
      <c r="L163"/>
      <c r="M163"/>
      <c r="N163"/>
      <c r="O163"/>
      <c r="P163"/>
      <c r="Q163"/>
      <c r="R163"/>
      <c r="S163"/>
      <c r="T163"/>
      <c r="U163"/>
    </row>
    <row r="164" spans="1:21" s="63" customFormat="1" ht="20.100000000000001" customHeight="1" x14ac:dyDescent="0.25">
      <c r="A164" s="4"/>
      <c r="B164" s="4"/>
      <c r="C164" s="4"/>
      <c r="D164" s="1"/>
      <c r="E164" s="1"/>
      <c r="F164" s="1"/>
      <c r="G164" s="1"/>
      <c r="I164"/>
      <c r="J164"/>
      <c r="K164"/>
      <c r="L164"/>
      <c r="M164"/>
      <c r="N164"/>
      <c r="O164"/>
      <c r="P164"/>
      <c r="Q164"/>
      <c r="R164"/>
      <c r="S164"/>
      <c r="T164"/>
      <c r="U164"/>
    </row>
    <row r="165" spans="1:21" s="63" customFormat="1" ht="20.100000000000001" customHeight="1" x14ac:dyDescent="0.25">
      <c r="A165" s="3"/>
      <c r="B165" s="3"/>
      <c r="C165" s="3"/>
      <c r="D165" s="1"/>
      <c r="E165" s="1"/>
      <c r="F165" s="1"/>
      <c r="G165" s="1"/>
      <c r="I165"/>
      <c r="J165"/>
      <c r="K165"/>
      <c r="L165"/>
      <c r="M165"/>
      <c r="N165"/>
      <c r="O165"/>
      <c r="P165"/>
      <c r="Q165"/>
      <c r="R165"/>
      <c r="S165"/>
      <c r="T165"/>
      <c r="U165"/>
    </row>
    <row r="166" spans="1:21" s="63" customFormat="1" ht="20.100000000000001" customHeight="1" x14ac:dyDescent="0.25">
      <c r="A166" s="3"/>
      <c r="B166" s="3"/>
      <c r="C166" s="3"/>
      <c r="D166" s="1"/>
      <c r="E166" s="1"/>
      <c r="F166" s="1"/>
      <c r="G166" s="1"/>
      <c r="I166"/>
      <c r="J166"/>
      <c r="K166"/>
      <c r="L166"/>
      <c r="M166"/>
      <c r="N166"/>
      <c r="O166"/>
      <c r="P166"/>
      <c r="Q166"/>
      <c r="R166"/>
      <c r="S166"/>
      <c r="T166"/>
      <c r="U166"/>
    </row>
    <row r="167" spans="1:21" s="63" customFormat="1" ht="20.100000000000001" customHeight="1" x14ac:dyDescent="0.25">
      <c r="A167" s="1"/>
      <c r="B167" s="1"/>
      <c r="C167" s="1"/>
      <c r="D167" s="1"/>
      <c r="E167" s="1"/>
      <c r="F167" s="1"/>
      <c r="G167" s="1"/>
      <c r="I167"/>
      <c r="J167"/>
      <c r="K167"/>
      <c r="L167"/>
      <c r="M167"/>
      <c r="N167"/>
      <c r="O167"/>
      <c r="P167"/>
      <c r="Q167"/>
      <c r="R167"/>
      <c r="S167"/>
      <c r="T167"/>
      <c r="U167"/>
    </row>
    <row r="168" spans="1:21" s="63" customFormat="1" ht="20.100000000000001" customHeight="1" x14ac:dyDescent="0.25">
      <c r="A168" s="3"/>
      <c r="B168" s="3"/>
      <c r="C168" s="3"/>
      <c r="D168" s="1"/>
      <c r="E168" s="1"/>
      <c r="F168" s="1"/>
      <c r="G168" s="1"/>
      <c r="I168"/>
      <c r="J168"/>
      <c r="K168"/>
      <c r="L168"/>
      <c r="M168"/>
      <c r="N168"/>
      <c r="O168"/>
      <c r="P168"/>
      <c r="Q168"/>
      <c r="R168"/>
      <c r="S168"/>
      <c r="T168"/>
      <c r="U168"/>
    </row>
    <row r="169" spans="1:21" s="63" customFormat="1" ht="20.100000000000001" customHeight="1" x14ac:dyDescent="0.25">
      <c r="A169" s="1"/>
      <c r="B169" s="1"/>
      <c r="C169" s="1"/>
      <c r="D169" s="1"/>
      <c r="E169" s="1"/>
      <c r="F169" s="1"/>
      <c r="G169" s="1"/>
      <c r="I169"/>
      <c r="J169"/>
      <c r="K169"/>
      <c r="L169"/>
      <c r="M169"/>
      <c r="N169"/>
      <c r="O169"/>
      <c r="P169"/>
      <c r="Q169"/>
      <c r="R169"/>
      <c r="S169"/>
      <c r="T169"/>
      <c r="U169"/>
    </row>
    <row r="170" spans="1:21" s="63" customFormat="1" ht="20.100000000000001" customHeight="1" x14ac:dyDescent="0.25">
      <c r="A170" s="1"/>
      <c r="B170" s="1"/>
      <c r="C170" s="1"/>
      <c r="D170" s="1"/>
      <c r="E170" s="1"/>
      <c r="F170" s="1"/>
      <c r="G170" s="1"/>
      <c r="I170"/>
      <c r="J170"/>
      <c r="K170"/>
      <c r="L170"/>
      <c r="M170"/>
      <c r="N170"/>
      <c r="O170"/>
      <c r="P170"/>
      <c r="Q170"/>
      <c r="R170"/>
      <c r="S170"/>
      <c r="T170"/>
      <c r="U170"/>
    </row>
    <row r="171" spans="1:21" s="63" customFormat="1" ht="20.100000000000001" customHeight="1" x14ac:dyDescent="0.25">
      <c r="A171" s="4"/>
      <c r="B171" s="4"/>
      <c r="C171" s="4"/>
      <c r="D171" s="1"/>
      <c r="E171" s="1"/>
      <c r="F171" s="1"/>
      <c r="G171" s="1"/>
      <c r="I171"/>
      <c r="J171"/>
      <c r="K171"/>
      <c r="L171"/>
      <c r="M171"/>
      <c r="N171"/>
      <c r="O171"/>
      <c r="P171"/>
      <c r="Q171"/>
      <c r="R171"/>
      <c r="S171"/>
      <c r="T171"/>
      <c r="U171"/>
    </row>
    <row r="172" spans="1:21" s="63" customFormat="1" ht="20.100000000000001" customHeight="1" x14ac:dyDescent="0.25">
      <c r="A172" s="3"/>
      <c r="B172" s="3"/>
      <c r="C172" s="3"/>
      <c r="D172" s="1"/>
      <c r="E172" s="1"/>
      <c r="F172" s="1"/>
      <c r="G172" s="1"/>
      <c r="I172"/>
      <c r="J172"/>
      <c r="K172"/>
      <c r="L172"/>
      <c r="M172"/>
      <c r="N172"/>
      <c r="O172"/>
      <c r="P172"/>
      <c r="Q172"/>
      <c r="R172"/>
      <c r="S172"/>
      <c r="T172"/>
      <c r="U172"/>
    </row>
    <row r="173" spans="1:21" s="63" customFormat="1" ht="20.100000000000001" customHeight="1" x14ac:dyDescent="0.25">
      <c r="A173" s="3"/>
      <c r="B173" s="3"/>
      <c r="C173" s="3"/>
      <c r="D173" s="1"/>
      <c r="E173" s="1"/>
      <c r="F173" s="1"/>
      <c r="G173" s="1"/>
      <c r="I173"/>
      <c r="J173"/>
      <c r="K173"/>
      <c r="L173"/>
      <c r="M173"/>
      <c r="N173"/>
      <c r="O173"/>
      <c r="P173"/>
      <c r="Q173"/>
      <c r="R173"/>
      <c r="S173"/>
      <c r="T173"/>
      <c r="U173"/>
    </row>
    <row r="174" spans="1:21" s="63" customFormat="1" ht="20.100000000000001" customHeight="1" x14ac:dyDescent="0.25">
      <c r="A174" s="1"/>
      <c r="B174" s="1"/>
      <c r="C174" s="1"/>
      <c r="D174" s="1"/>
      <c r="E174" s="1"/>
      <c r="F174" s="1"/>
      <c r="G174" s="1"/>
      <c r="I174"/>
      <c r="J174"/>
      <c r="K174"/>
      <c r="L174"/>
      <c r="M174"/>
      <c r="N174"/>
      <c r="O174"/>
      <c r="P174"/>
      <c r="Q174"/>
      <c r="R174"/>
      <c r="S174"/>
      <c r="T174"/>
      <c r="U174"/>
    </row>
    <row r="175" spans="1:21" s="63" customFormat="1" ht="20.100000000000001" customHeight="1" x14ac:dyDescent="0.25">
      <c r="A175" s="3"/>
      <c r="B175" s="3"/>
      <c r="C175" s="3"/>
      <c r="D175" s="1"/>
      <c r="E175" s="1"/>
      <c r="F175" s="1"/>
      <c r="G175" s="1"/>
      <c r="I175"/>
      <c r="J175"/>
      <c r="K175"/>
      <c r="L175"/>
      <c r="M175"/>
      <c r="N175"/>
      <c r="O175"/>
      <c r="P175"/>
      <c r="Q175"/>
      <c r="R175"/>
      <c r="S175"/>
      <c r="T175"/>
      <c r="U175"/>
    </row>
    <row r="176" spans="1:21" s="63" customFormat="1" ht="20.100000000000001" customHeight="1" x14ac:dyDescent="0.25">
      <c r="A176" s="1"/>
      <c r="B176" s="1"/>
      <c r="C176" s="1"/>
      <c r="D176" s="1"/>
      <c r="E176" s="1"/>
      <c r="F176" s="1"/>
      <c r="G176" s="1"/>
      <c r="I176"/>
      <c r="J176"/>
      <c r="K176"/>
      <c r="L176"/>
      <c r="M176"/>
      <c r="N176"/>
      <c r="O176"/>
      <c r="P176"/>
      <c r="Q176"/>
      <c r="R176"/>
      <c r="S176"/>
      <c r="T176"/>
      <c r="U176"/>
    </row>
    <row r="177" spans="1:21" s="63" customFormat="1" ht="20.100000000000001" customHeight="1" x14ac:dyDescent="0.25">
      <c r="A177" s="1"/>
      <c r="B177" s="1"/>
      <c r="C177" s="1"/>
      <c r="D177" s="1"/>
      <c r="E177" s="1"/>
      <c r="F177" s="1"/>
      <c r="G177" s="1"/>
      <c r="I177"/>
      <c r="J177"/>
      <c r="K177"/>
      <c r="L177"/>
      <c r="M177"/>
      <c r="N177"/>
      <c r="O177"/>
      <c r="P177"/>
      <c r="Q177"/>
      <c r="R177"/>
      <c r="S177"/>
      <c r="T177"/>
      <c r="U177"/>
    </row>
    <row r="178" spans="1:21" s="63" customFormat="1" ht="20.100000000000001" customHeight="1" x14ac:dyDescent="0.25">
      <c r="A178" s="4"/>
      <c r="B178" s="4"/>
      <c r="C178" s="4"/>
      <c r="D178" s="1"/>
      <c r="E178" s="1"/>
      <c r="F178" s="1"/>
      <c r="G178" s="1"/>
      <c r="I178"/>
      <c r="J178"/>
      <c r="K178"/>
      <c r="L178"/>
      <c r="M178"/>
      <c r="N178"/>
      <c r="O178"/>
      <c r="P178"/>
      <c r="Q178"/>
      <c r="R178"/>
      <c r="S178"/>
      <c r="T178"/>
      <c r="U178"/>
    </row>
    <row r="179" spans="1:21" s="63" customFormat="1" ht="20.100000000000001" customHeight="1" x14ac:dyDescent="0.25">
      <c r="A179" s="3"/>
      <c r="B179" s="3"/>
      <c r="C179" s="3"/>
      <c r="D179" s="1"/>
      <c r="E179" s="1"/>
      <c r="F179" s="1"/>
      <c r="G179" s="1"/>
      <c r="I179"/>
      <c r="J179"/>
      <c r="K179"/>
      <c r="L179"/>
      <c r="M179"/>
      <c r="N179"/>
      <c r="O179"/>
      <c r="P179"/>
      <c r="Q179"/>
      <c r="R179"/>
      <c r="S179"/>
      <c r="T179"/>
      <c r="U179"/>
    </row>
    <row r="180" spans="1:21" s="63" customFormat="1" ht="20.100000000000001" customHeight="1" x14ac:dyDescent="0.25">
      <c r="A180" s="3"/>
      <c r="B180" s="3"/>
      <c r="C180" s="3"/>
      <c r="D180" s="1"/>
      <c r="E180" s="1"/>
      <c r="F180" s="1"/>
      <c r="G180" s="1"/>
      <c r="I180"/>
      <c r="J180"/>
      <c r="K180"/>
      <c r="L180"/>
      <c r="M180"/>
      <c r="N180"/>
      <c r="O180"/>
      <c r="P180"/>
      <c r="Q180"/>
      <c r="R180"/>
      <c r="S180"/>
      <c r="T180"/>
      <c r="U180"/>
    </row>
    <row r="181" spans="1:21" s="63" customFormat="1" ht="20.100000000000001" customHeight="1" x14ac:dyDescent="0.25">
      <c r="A181" s="1"/>
      <c r="B181" s="1"/>
      <c r="C181" s="1"/>
      <c r="D181" s="1"/>
      <c r="E181" s="1"/>
      <c r="F181" s="1"/>
      <c r="G181" s="1"/>
      <c r="I181"/>
      <c r="J181"/>
      <c r="K181"/>
      <c r="L181"/>
      <c r="M181"/>
      <c r="N181"/>
      <c r="O181"/>
      <c r="P181"/>
      <c r="Q181"/>
      <c r="R181"/>
      <c r="S181"/>
      <c r="T181"/>
      <c r="U181"/>
    </row>
    <row r="182" spans="1:21" s="63" customFormat="1" ht="20.100000000000001" customHeight="1" x14ac:dyDescent="0.25">
      <c r="A182" s="3"/>
      <c r="B182" s="3"/>
      <c r="C182" s="3"/>
      <c r="D182" s="1"/>
      <c r="E182" s="1"/>
      <c r="F182" s="1"/>
      <c r="G182" s="1"/>
      <c r="I182"/>
      <c r="J182"/>
      <c r="K182"/>
      <c r="L182"/>
      <c r="M182"/>
      <c r="N182"/>
      <c r="O182"/>
      <c r="P182"/>
      <c r="Q182"/>
      <c r="R182"/>
      <c r="S182"/>
      <c r="T182"/>
      <c r="U182"/>
    </row>
    <row r="183" spans="1:21" s="63" customFormat="1" ht="20.100000000000001" customHeight="1" x14ac:dyDescent="0.25">
      <c r="A183" s="1"/>
      <c r="B183" s="1"/>
      <c r="C183" s="1"/>
      <c r="D183" s="1"/>
      <c r="E183" s="1"/>
      <c r="F183" s="1"/>
      <c r="G183" s="1"/>
      <c r="I183"/>
      <c r="J183"/>
      <c r="K183"/>
      <c r="L183"/>
      <c r="M183"/>
      <c r="N183"/>
      <c r="O183"/>
      <c r="P183"/>
      <c r="Q183"/>
      <c r="R183"/>
      <c r="S183"/>
      <c r="T183"/>
      <c r="U183"/>
    </row>
    <row r="184" spans="1:21" s="63" customFormat="1" ht="20.100000000000001" customHeight="1" x14ac:dyDescent="0.25">
      <c r="A184" s="1"/>
      <c r="B184" s="1"/>
      <c r="C184" s="1"/>
      <c r="D184" s="1"/>
      <c r="E184" s="1"/>
      <c r="F184" s="1"/>
      <c r="G184" s="1"/>
      <c r="I184"/>
      <c r="J184"/>
      <c r="K184"/>
      <c r="L184"/>
      <c r="M184"/>
      <c r="N184"/>
      <c r="O184"/>
      <c r="P184"/>
      <c r="Q184"/>
      <c r="R184"/>
      <c r="S184"/>
      <c r="T184"/>
      <c r="U184"/>
    </row>
    <row r="185" spans="1:21" s="63" customFormat="1" ht="20.100000000000001" customHeight="1" x14ac:dyDescent="0.25">
      <c r="A185" s="4"/>
      <c r="B185" s="4"/>
      <c r="C185" s="4"/>
      <c r="D185" s="1"/>
      <c r="E185" s="1"/>
      <c r="F185" s="1"/>
      <c r="G185" s="1"/>
      <c r="I185"/>
      <c r="J185"/>
      <c r="K185"/>
      <c r="L185"/>
      <c r="M185"/>
      <c r="N185"/>
      <c r="O185"/>
      <c r="P185"/>
      <c r="Q185"/>
      <c r="R185"/>
      <c r="S185"/>
      <c r="T185"/>
      <c r="U185"/>
    </row>
    <row r="186" spans="1:21" s="63" customFormat="1" ht="20.100000000000001" customHeight="1" x14ac:dyDescent="0.25">
      <c r="A186" s="3"/>
      <c r="B186" s="3"/>
      <c r="C186" s="3"/>
      <c r="D186" s="1"/>
      <c r="E186" s="1"/>
      <c r="F186" s="1"/>
      <c r="G186" s="1"/>
      <c r="I186"/>
      <c r="J186"/>
      <c r="K186"/>
      <c r="L186"/>
      <c r="M186"/>
      <c r="N186"/>
      <c r="O186"/>
      <c r="P186"/>
      <c r="Q186"/>
      <c r="R186"/>
      <c r="S186"/>
      <c r="T186"/>
      <c r="U186"/>
    </row>
    <row r="187" spans="1:21" s="63" customFormat="1" ht="20.100000000000001" customHeight="1" x14ac:dyDescent="0.25">
      <c r="A187" s="3"/>
      <c r="B187" s="3"/>
      <c r="C187" s="3"/>
      <c r="D187" s="1"/>
      <c r="E187" s="1"/>
      <c r="F187" s="1"/>
      <c r="G187" s="1"/>
      <c r="I187"/>
      <c r="J187"/>
      <c r="K187"/>
      <c r="L187"/>
      <c r="M187"/>
      <c r="N187"/>
      <c r="O187"/>
      <c r="P187"/>
      <c r="Q187"/>
      <c r="R187"/>
      <c r="S187"/>
      <c r="T187"/>
      <c r="U187"/>
    </row>
    <row r="188" spans="1:21" s="63" customFormat="1" ht="20.100000000000001" customHeight="1" x14ac:dyDescent="0.25">
      <c r="A188" s="1"/>
      <c r="B188" s="1"/>
      <c r="C188" s="1"/>
      <c r="D188" s="1"/>
      <c r="E188" s="1"/>
      <c r="F188" s="1"/>
      <c r="G188" s="1"/>
      <c r="I188"/>
      <c r="J188"/>
      <c r="K188"/>
      <c r="L188"/>
      <c r="M188"/>
      <c r="N188"/>
      <c r="O188"/>
      <c r="P188"/>
      <c r="Q188"/>
      <c r="R188"/>
      <c r="S188"/>
      <c r="T188"/>
      <c r="U188"/>
    </row>
    <row r="189" spans="1:21" s="63" customFormat="1" ht="20.100000000000001" customHeight="1" x14ac:dyDescent="0.25">
      <c r="A189" s="3"/>
      <c r="B189" s="3"/>
      <c r="C189" s="3"/>
      <c r="D189" s="1"/>
      <c r="E189" s="1"/>
      <c r="F189" s="1"/>
      <c r="G189" s="1"/>
      <c r="I189"/>
      <c r="J189"/>
      <c r="K189"/>
      <c r="L189"/>
      <c r="M189"/>
      <c r="N189"/>
      <c r="O189"/>
      <c r="P189"/>
      <c r="Q189"/>
      <c r="R189"/>
      <c r="S189"/>
      <c r="T189"/>
      <c r="U189"/>
    </row>
    <row r="190" spans="1:21" s="63" customFormat="1" ht="20.100000000000001" customHeight="1" x14ac:dyDescent="0.25">
      <c r="A190" s="1"/>
      <c r="B190" s="1"/>
      <c r="C190" s="1"/>
      <c r="D190" s="1"/>
      <c r="E190" s="1"/>
      <c r="F190" s="1"/>
      <c r="G190" s="1"/>
      <c r="I190"/>
      <c r="J190"/>
      <c r="K190"/>
      <c r="L190"/>
      <c r="M190"/>
      <c r="N190"/>
      <c r="O190"/>
      <c r="P190"/>
      <c r="Q190"/>
      <c r="R190"/>
      <c r="S190"/>
      <c r="T190"/>
      <c r="U190"/>
    </row>
    <row r="191" spans="1:21" s="63" customFormat="1" ht="20.100000000000001" customHeight="1" x14ac:dyDescent="0.25">
      <c r="A191" s="1"/>
      <c r="B191" s="1"/>
      <c r="C191" s="1"/>
      <c r="D191" s="1"/>
      <c r="E191" s="1"/>
      <c r="F191" s="1"/>
      <c r="G191" s="1"/>
      <c r="I191"/>
      <c r="J191"/>
      <c r="K191"/>
      <c r="L191"/>
      <c r="M191"/>
      <c r="N191"/>
      <c r="O191"/>
      <c r="P191"/>
      <c r="Q191"/>
      <c r="R191"/>
      <c r="S191"/>
      <c r="T191"/>
      <c r="U191"/>
    </row>
    <row r="192" spans="1:21" s="63" customFormat="1" ht="20.100000000000001" customHeight="1" x14ac:dyDescent="0.25">
      <c r="A192" s="4"/>
      <c r="B192" s="4"/>
      <c r="C192" s="4"/>
      <c r="D192" s="1"/>
      <c r="E192" s="1"/>
      <c r="F192" s="1"/>
      <c r="G192" s="1"/>
      <c r="I192"/>
      <c r="J192"/>
      <c r="K192"/>
      <c r="L192"/>
      <c r="M192"/>
      <c r="N192"/>
      <c r="O192"/>
      <c r="P192"/>
      <c r="Q192"/>
      <c r="R192"/>
      <c r="S192"/>
      <c r="T192"/>
      <c r="U192"/>
    </row>
    <row r="193" spans="1:21" s="63" customFormat="1" ht="20.100000000000001" customHeight="1" x14ac:dyDescent="0.25">
      <c r="A193" s="3"/>
      <c r="B193" s="3"/>
      <c r="C193" s="3"/>
      <c r="D193" s="1"/>
      <c r="E193" s="1"/>
      <c r="F193" s="1"/>
      <c r="G193" s="1"/>
      <c r="I193"/>
      <c r="J193"/>
      <c r="K193"/>
      <c r="L193"/>
      <c r="M193"/>
      <c r="N193"/>
      <c r="O193"/>
      <c r="P193"/>
      <c r="Q193"/>
      <c r="R193"/>
      <c r="S193"/>
      <c r="T193"/>
      <c r="U193"/>
    </row>
    <row r="194" spans="1:21" s="63" customFormat="1" ht="20.100000000000001" customHeight="1" x14ac:dyDescent="0.25">
      <c r="A194" s="3"/>
      <c r="B194" s="3"/>
      <c r="C194" s="3"/>
      <c r="D194" s="1"/>
      <c r="E194" s="1"/>
      <c r="F194" s="1"/>
      <c r="G194" s="1"/>
      <c r="I194"/>
      <c r="J194"/>
      <c r="K194"/>
      <c r="L194"/>
      <c r="M194"/>
      <c r="N194"/>
      <c r="O194"/>
      <c r="P194"/>
      <c r="Q194"/>
      <c r="R194"/>
      <c r="S194"/>
      <c r="T194"/>
      <c r="U194"/>
    </row>
    <row r="195" spans="1:21" s="63" customFormat="1" ht="20.100000000000001" customHeight="1" x14ac:dyDescent="0.25">
      <c r="A195" s="1"/>
      <c r="B195" s="1"/>
      <c r="C195" s="1"/>
      <c r="D195" s="1"/>
      <c r="E195" s="1"/>
      <c r="F195" s="1"/>
      <c r="G195" s="1"/>
      <c r="I195"/>
      <c r="J195"/>
      <c r="K195"/>
      <c r="L195"/>
      <c r="M195"/>
      <c r="N195"/>
      <c r="O195"/>
      <c r="P195"/>
      <c r="Q195"/>
      <c r="R195"/>
      <c r="S195"/>
      <c r="T195"/>
      <c r="U195"/>
    </row>
    <row r="196" spans="1:21" s="63" customFormat="1" ht="20.100000000000001" customHeight="1" x14ac:dyDescent="0.25">
      <c r="A196" s="3"/>
      <c r="B196" s="3"/>
      <c r="C196" s="3"/>
      <c r="D196" s="1"/>
      <c r="E196" s="1"/>
      <c r="F196" s="1"/>
      <c r="G196" s="1"/>
      <c r="I196"/>
      <c r="J196"/>
      <c r="K196"/>
      <c r="L196"/>
      <c r="M196"/>
      <c r="N196"/>
      <c r="O196"/>
      <c r="P196"/>
      <c r="Q196"/>
      <c r="R196"/>
      <c r="S196"/>
      <c r="T196"/>
      <c r="U196"/>
    </row>
    <row r="197" spans="1:21" s="63" customFormat="1" ht="20.100000000000001" customHeight="1" x14ac:dyDescent="0.25">
      <c r="A197" s="1"/>
      <c r="B197" s="1"/>
      <c r="C197" s="1"/>
      <c r="D197" s="1"/>
      <c r="E197" s="1"/>
      <c r="F197" s="1"/>
      <c r="G197" s="1"/>
      <c r="I197"/>
      <c r="J197"/>
      <c r="K197"/>
      <c r="L197"/>
      <c r="M197"/>
      <c r="N197"/>
      <c r="O197"/>
      <c r="P197"/>
      <c r="Q197"/>
      <c r="R197"/>
      <c r="S197"/>
      <c r="T197"/>
      <c r="U197"/>
    </row>
    <row r="198" spans="1:21" s="63" customFormat="1" ht="20.100000000000001" customHeight="1" x14ac:dyDescent="0.25">
      <c r="A198" s="1"/>
      <c r="B198" s="1"/>
      <c r="C198" s="1"/>
      <c r="D198" s="1"/>
      <c r="E198" s="1"/>
      <c r="F198" s="1"/>
      <c r="G198" s="1"/>
      <c r="I198"/>
      <c r="J198"/>
      <c r="K198"/>
      <c r="L198"/>
      <c r="M198"/>
      <c r="N198"/>
      <c r="O198"/>
      <c r="P198"/>
      <c r="Q198"/>
      <c r="R198"/>
      <c r="S198"/>
      <c r="T198"/>
      <c r="U198"/>
    </row>
    <row r="199" spans="1:21" s="63" customFormat="1" ht="20.100000000000001" customHeight="1" x14ac:dyDescent="0.25">
      <c r="A199" s="4"/>
      <c r="B199" s="4"/>
      <c r="C199" s="4"/>
      <c r="D199" s="1"/>
      <c r="E199" s="1"/>
      <c r="F199" s="1"/>
      <c r="G199" s="1"/>
      <c r="I199"/>
      <c r="J199"/>
      <c r="K199"/>
      <c r="L199"/>
      <c r="M199"/>
      <c r="N199"/>
      <c r="O199"/>
      <c r="P199"/>
      <c r="Q199"/>
      <c r="R199"/>
      <c r="S199"/>
      <c r="T199"/>
      <c r="U199"/>
    </row>
    <row r="200" spans="1:21" s="63" customFormat="1" ht="20.100000000000001" customHeight="1" x14ac:dyDescent="0.25">
      <c r="A200" s="3"/>
      <c r="B200" s="3"/>
      <c r="C200" s="3"/>
      <c r="D200" s="1"/>
      <c r="E200" s="1"/>
      <c r="F200" s="1"/>
      <c r="G200" s="1"/>
      <c r="I200"/>
      <c r="J200"/>
      <c r="K200"/>
      <c r="L200"/>
      <c r="M200"/>
      <c r="N200"/>
      <c r="O200"/>
      <c r="P200"/>
      <c r="Q200"/>
      <c r="R200"/>
      <c r="S200"/>
      <c r="T200"/>
      <c r="U200"/>
    </row>
    <row r="201" spans="1:21" s="63" customFormat="1" ht="20.100000000000001" customHeight="1" x14ac:dyDescent="0.25">
      <c r="A201" s="3"/>
      <c r="B201" s="3"/>
      <c r="C201" s="3"/>
      <c r="D201" s="1"/>
      <c r="E201" s="1"/>
      <c r="F201" s="1"/>
      <c r="G201" s="1"/>
      <c r="I201"/>
      <c r="J201"/>
      <c r="K201"/>
      <c r="L201"/>
      <c r="M201"/>
      <c r="N201"/>
      <c r="O201"/>
      <c r="P201"/>
      <c r="Q201"/>
      <c r="R201"/>
      <c r="S201"/>
      <c r="T201"/>
      <c r="U201"/>
    </row>
    <row r="202" spans="1:21" s="63" customFormat="1" ht="20.100000000000001" customHeight="1" x14ac:dyDescent="0.25">
      <c r="A202" s="1"/>
      <c r="B202" s="1"/>
      <c r="C202" s="1"/>
      <c r="D202" s="1"/>
      <c r="E202" s="1"/>
      <c r="F202" s="1"/>
      <c r="G202" s="1"/>
      <c r="I202"/>
      <c r="J202"/>
      <c r="K202"/>
      <c r="L202"/>
      <c r="M202"/>
      <c r="N202"/>
      <c r="O202"/>
      <c r="P202"/>
      <c r="Q202"/>
      <c r="R202"/>
      <c r="S202"/>
      <c r="T202"/>
      <c r="U202"/>
    </row>
    <row r="203" spans="1:21" s="63" customFormat="1" ht="20.100000000000001" customHeight="1" x14ac:dyDescent="0.25">
      <c r="A203" s="3"/>
      <c r="B203" s="3"/>
      <c r="C203" s="3"/>
      <c r="D203" s="1"/>
      <c r="E203" s="1"/>
      <c r="F203" s="1"/>
      <c r="G203" s="1"/>
      <c r="I203"/>
      <c r="J203"/>
      <c r="K203"/>
      <c r="L203"/>
      <c r="M203"/>
      <c r="N203"/>
      <c r="O203"/>
      <c r="P203"/>
      <c r="Q203"/>
      <c r="R203"/>
      <c r="S203"/>
      <c r="T203"/>
      <c r="U203"/>
    </row>
    <row r="204" spans="1:21" s="63" customFormat="1" ht="20.100000000000001" customHeight="1" x14ac:dyDescent="0.25">
      <c r="A204" s="1"/>
      <c r="B204" s="1"/>
      <c r="C204" s="1"/>
      <c r="D204" s="1"/>
      <c r="E204" s="1"/>
      <c r="F204" s="1"/>
      <c r="G204" s="1"/>
      <c r="I204"/>
      <c r="J204"/>
      <c r="K204"/>
      <c r="L204"/>
      <c r="M204"/>
      <c r="N204"/>
      <c r="O204"/>
      <c r="P204"/>
      <c r="Q204"/>
      <c r="R204"/>
      <c r="S204"/>
      <c r="T204"/>
      <c r="U204"/>
    </row>
    <row r="205" spans="1:21" s="63" customFormat="1" ht="20.100000000000001" customHeight="1" x14ac:dyDescent="0.25">
      <c r="A205" s="1"/>
      <c r="B205" s="1"/>
      <c r="C205" s="1"/>
      <c r="D205" s="1"/>
      <c r="E205" s="1"/>
      <c r="F205" s="1"/>
      <c r="G205" s="1"/>
      <c r="I205"/>
      <c r="J205"/>
      <c r="K205"/>
      <c r="L205"/>
      <c r="M205"/>
      <c r="N205"/>
      <c r="O205"/>
      <c r="P205"/>
      <c r="Q205"/>
      <c r="R205"/>
      <c r="S205"/>
      <c r="T205"/>
      <c r="U205"/>
    </row>
    <row r="206" spans="1:21" s="63" customFormat="1" ht="20.100000000000001" customHeight="1" x14ac:dyDescent="0.25">
      <c r="A206" s="4"/>
      <c r="B206" s="4"/>
      <c r="C206" s="4"/>
      <c r="D206" s="1"/>
      <c r="E206" s="1"/>
      <c r="F206" s="1"/>
      <c r="G206" s="1"/>
      <c r="I206"/>
      <c r="J206"/>
      <c r="K206"/>
      <c r="L206"/>
      <c r="M206"/>
      <c r="N206"/>
      <c r="O206"/>
      <c r="P206"/>
      <c r="Q206"/>
      <c r="R206"/>
      <c r="S206"/>
      <c r="T206"/>
      <c r="U206"/>
    </row>
    <row r="207" spans="1:21" s="63" customFormat="1" ht="20.100000000000001" customHeight="1" x14ac:dyDescent="0.25">
      <c r="A207" s="3"/>
      <c r="B207" s="3"/>
      <c r="C207" s="3"/>
      <c r="D207" s="1"/>
      <c r="E207" s="1"/>
      <c r="F207" s="1"/>
      <c r="G207" s="1"/>
      <c r="I207"/>
      <c r="J207"/>
      <c r="K207"/>
      <c r="L207"/>
      <c r="M207"/>
      <c r="N207"/>
      <c r="O207"/>
      <c r="P207"/>
      <c r="Q207"/>
      <c r="R207"/>
      <c r="S207"/>
      <c r="T207"/>
      <c r="U207"/>
    </row>
    <row r="208" spans="1:21" s="63" customFormat="1" ht="20.100000000000001" customHeight="1" x14ac:dyDescent="0.25">
      <c r="A208" s="3"/>
      <c r="B208" s="3"/>
      <c r="C208" s="3"/>
      <c r="D208" s="1"/>
      <c r="E208" s="1"/>
      <c r="F208" s="1"/>
      <c r="G208" s="1"/>
      <c r="I208"/>
      <c r="J208"/>
      <c r="K208"/>
      <c r="L208"/>
      <c r="M208"/>
      <c r="N208"/>
      <c r="O208"/>
      <c r="P208"/>
      <c r="Q208"/>
      <c r="R208"/>
      <c r="S208"/>
      <c r="T208"/>
      <c r="U208"/>
    </row>
    <row r="209" spans="1:21" s="63" customFormat="1" ht="20.100000000000001" customHeight="1" x14ac:dyDescent="0.25">
      <c r="A209" s="1"/>
      <c r="B209" s="1"/>
      <c r="C209" s="1"/>
      <c r="D209" s="1"/>
      <c r="E209" s="1"/>
      <c r="F209" s="1"/>
      <c r="G209" s="1"/>
      <c r="I209"/>
      <c r="J209"/>
      <c r="K209"/>
      <c r="L209"/>
      <c r="M209"/>
      <c r="N209"/>
      <c r="O209"/>
      <c r="P209"/>
      <c r="Q209"/>
      <c r="R209"/>
      <c r="S209"/>
      <c r="T209"/>
      <c r="U209"/>
    </row>
    <row r="210" spans="1:21" s="63" customFormat="1" ht="20.100000000000001" customHeight="1" x14ac:dyDescent="0.25">
      <c r="A210" s="3"/>
      <c r="B210" s="3"/>
      <c r="C210" s="3"/>
      <c r="D210" s="1"/>
      <c r="E210" s="1"/>
      <c r="F210" s="1"/>
      <c r="G210" s="1"/>
      <c r="I210"/>
      <c r="J210"/>
      <c r="K210"/>
      <c r="L210"/>
      <c r="M210"/>
      <c r="N210"/>
      <c r="O210"/>
      <c r="P210"/>
      <c r="Q210"/>
      <c r="R210"/>
      <c r="S210"/>
      <c r="T210"/>
      <c r="U210"/>
    </row>
    <row r="211" spans="1:21" s="63" customFormat="1" ht="20.100000000000001" customHeight="1" x14ac:dyDescent="0.25">
      <c r="A211" s="1"/>
      <c r="B211" s="1"/>
      <c r="C211" s="1"/>
      <c r="D211" s="1"/>
      <c r="E211" s="1"/>
      <c r="F211" s="1"/>
      <c r="G211" s="1"/>
      <c r="I211"/>
      <c r="J211"/>
      <c r="K211"/>
      <c r="L211"/>
      <c r="M211"/>
      <c r="N211"/>
      <c r="O211"/>
      <c r="P211"/>
      <c r="Q211"/>
      <c r="R211"/>
      <c r="S211"/>
      <c r="T211"/>
      <c r="U211"/>
    </row>
    <row r="212" spans="1:21" s="63" customFormat="1" ht="20.100000000000001" customHeight="1" x14ac:dyDescent="0.25">
      <c r="A212" s="1"/>
      <c r="B212" s="1"/>
      <c r="C212" s="1"/>
      <c r="D212" s="1"/>
      <c r="E212" s="1"/>
      <c r="F212" s="1"/>
      <c r="G212" s="1"/>
      <c r="I212"/>
      <c r="J212"/>
      <c r="K212"/>
      <c r="L212"/>
      <c r="M212"/>
      <c r="N212"/>
      <c r="O212"/>
      <c r="P212"/>
      <c r="Q212"/>
      <c r="R212"/>
      <c r="S212"/>
      <c r="T212"/>
      <c r="U212"/>
    </row>
    <row r="213" spans="1:21" s="63" customFormat="1" ht="20.100000000000001" customHeight="1" x14ac:dyDescent="0.25">
      <c r="A213" s="4"/>
      <c r="B213" s="4"/>
      <c r="C213" s="4"/>
      <c r="D213" s="1"/>
      <c r="E213" s="1"/>
      <c r="F213" s="1"/>
      <c r="G213" s="1"/>
      <c r="I213"/>
      <c r="J213"/>
      <c r="K213"/>
      <c r="L213"/>
      <c r="M213"/>
      <c r="N213"/>
      <c r="O213"/>
      <c r="P213"/>
      <c r="Q213"/>
      <c r="R213"/>
      <c r="S213"/>
      <c r="T213"/>
      <c r="U213"/>
    </row>
    <row r="214" spans="1:21" s="63" customFormat="1" ht="20.100000000000001" customHeight="1" x14ac:dyDescent="0.25">
      <c r="A214" s="3"/>
      <c r="B214" s="3"/>
      <c r="C214" s="3"/>
      <c r="D214" s="1"/>
      <c r="E214" s="1"/>
      <c r="F214" s="1"/>
      <c r="G214" s="1"/>
      <c r="I214"/>
      <c r="J214"/>
      <c r="K214"/>
      <c r="L214"/>
      <c r="M214"/>
      <c r="N214"/>
      <c r="O214"/>
      <c r="P214"/>
      <c r="Q214"/>
      <c r="R214"/>
      <c r="S214"/>
      <c r="T214"/>
      <c r="U214"/>
    </row>
    <row r="215" spans="1:21" s="63" customFormat="1" ht="20.100000000000001" customHeight="1" x14ac:dyDescent="0.25">
      <c r="A215" s="3"/>
      <c r="B215" s="3"/>
      <c r="C215" s="3"/>
      <c r="D215" s="1"/>
      <c r="E215" s="1"/>
      <c r="F215" s="1"/>
      <c r="G215" s="1"/>
      <c r="I215"/>
      <c r="J215"/>
      <c r="K215"/>
      <c r="L215"/>
      <c r="M215"/>
      <c r="N215"/>
      <c r="O215"/>
      <c r="P215"/>
      <c r="Q215"/>
      <c r="R215"/>
      <c r="S215"/>
      <c r="T215"/>
      <c r="U215"/>
    </row>
    <row r="216" spans="1:21" s="63" customFormat="1" ht="20.100000000000001" customHeight="1" x14ac:dyDescent="0.25">
      <c r="A216" s="1"/>
      <c r="B216" s="1"/>
      <c r="C216" s="1"/>
      <c r="D216" s="1"/>
      <c r="E216" s="1"/>
      <c r="F216" s="1"/>
      <c r="G216" s="1"/>
      <c r="I216"/>
      <c r="J216"/>
      <c r="K216"/>
      <c r="L216"/>
      <c r="M216"/>
      <c r="N216"/>
      <c r="O216"/>
      <c r="P216"/>
      <c r="Q216"/>
      <c r="R216"/>
      <c r="S216"/>
      <c r="T216"/>
      <c r="U216"/>
    </row>
    <row r="217" spans="1:21" s="63" customFormat="1" ht="20.100000000000001" customHeight="1" x14ac:dyDescent="0.25">
      <c r="A217" s="3"/>
      <c r="B217" s="3"/>
      <c r="C217" s="3"/>
      <c r="D217" s="1"/>
      <c r="E217" s="1"/>
      <c r="F217" s="1"/>
      <c r="G217" s="1"/>
      <c r="I217"/>
      <c r="J217"/>
      <c r="K217"/>
      <c r="L217"/>
      <c r="M217"/>
      <c r="N217"/>
      <c r="O217"/>
      <c r="P217"/>
      <c r="Q217"/>
      <c r="R217"/>
      <c r="S217"/>
      <c r="T217"/>
      <c r="U217"/>
    </row>
    <row r="218" spans="1:21" s="63" customFormat="1" ht="20.100000000000001" customHeight="1" x14ac:dyDescent="0.25">
      <c r="A218" s="1"/>
      <c r="B218" s="1"/>
      <c r="C218" s="1"/>
      <c r="D218" s="1"/>
      <c r="E218" s="1"/>
      <c r="F218" s="1"/>
      <c r="G218" s="1"/>
      <c r="I218"/>
      <c r="J218"/>
      <c r="K218"/>
      <c r="L218"/>
      <c r="M218"/>
      <c r="N218"/>
      <c r="O218"/>
      <c r="P218"/>
      <c r="Q218"/>
      <c r="R218"/>
      <c r="S218"/>
      <c r="T218"/>
      <c r="U218"/>
    </row>
    <row r="219" spans="1:21" s="63" customFormat="1" ht="20.100000000000001" customHeight="1" x14ac:dyDescent="0.25">
      <c r="A219" s="1"/>
      <c r="B219" s="1"/>
      <c r="C219" s="1"/>
      <c r="D219" s="1"/>
      <c r="E219" s="1"/>
      <c r="F219" s="1"/>
      <c r="G219" s="1"/>
      <c r="I219"/>
      <c r="J219"/>
      <c r="K219"/>
      <c r="L219"/>
      <c r="M219"/>
      <c r="N219"/>
      <c r="O219"/>
      <c r="P219"/>
      <c r="Q219"/>
      <c r="R219"/>
      <c r="S219"/>
      <c r="T219"/>
      <c r="U219"/>
    </row>
    <row r="220" spans="1:21" s="63" customFormat="1" ht="20.100000000000001" customHeight="1" x14ac:dyDescent="0.25">
      <c r="A220" s="4"/>
      <c r="B220" s="4"/>
      <c r="C220" s="4"/>
      <c r="D220" s="1"/>
      <c r="E220" s="1"/>
      <c r="F220" s="1"/>
      <c r="G220" s="1"/>
      <c r="I220"/>
      <c r="J220"/>
      <c r="K220"/>
      <c r="L220"/>
      <c r="M220"/>
      <c r="N220"/>
      <c r="O220"/>
      <c r="P220"/>
      <c r="Q220"/>
      <c r="R220"/>
      <c r="S220"/>
      <c r="T220"/>
      <c r="U220"/>
    </row>
    <row r="221" spans="1:21" s="63" customFormat="1" ht="20.100000000000001" customHeight="1" x14ac:dyDescent="0.25">
      <c r="A221" s="3"/>
      <c r="B221" s="3"/>
      <c r="C221" s="3"/>
      <c r="D221" s="1"/>
      <c r="E221" s="1"/>
      <c r="F221" s="1"/>
      <c r="G221" s="1"/>
      <c r="I221"/>
      <c r="J221"/>
      <c r="K221"/>
      <c r="L221"/>
      <c r="M221"/>
      <c r="N221"/>
      <c r="O221"/>
      <c r="P221"/>
      <c r="Q221"/>
      <c r="R221"/>
      <c r="S221"/>
      <c r="T221"/>
      <c r="U221"/>
    </row>
    <row r="222" spans="1:21" s="63" customFormat="1" ht="20.100000000000001" customHeight="1" x14ac:dyDescent="0.25">
      <c r="A222" s="3"/>
      <c r="B222" s="3"/>
      <c r="C222" s="3"/>
      <c r="D222" s="1"/>
      <c r="E222" s="1"/>
      <c r="F222" s="1"/>
      <c r="G222" s="1"/>
      <c r="I222"/>
      <c r="J222"/>
      <c r="K222"/>
      <c r="L222"/>
      <c r="M222"/>
      <c r="N222"/>
      <c r="O222"/>
      <c r="P222"/>
      <c r="Q222"/>
      <c r="R222"/>
      <c r="S222"/>
      <c r="T222"/>
      <c r="U222"/>
    </row>
    <row r="223" spans="1:21" s="63" customFormat="1" ht="20.100000000000001" customHeight="1" x14ac:dyDescent="0.25">
      <c r="A223" s="1"/>
      <c r="B223" s="1"/>
      <c r="C223" s="1"/>
      <c r="D223" s="1"/>
      <c r="E223" s="1"/>
      <c r="F223" s="1"/>
      <c r="G223" s="1"/>
      <c r="I223"/>
      <c r="J223"/>
      <c r="K223"/>
      <c r="L223"/>
      <c r="M223"/>
      <c r="N223"/>
      <c r="O223"/>
      <c r="P223"/>
      <c r="Q223"/>
      <c r="R223"/>
      <c r="S223"/>
      <c r="T223"/>
      <c r="U223"/>
    </row>
    <row r="224" spans="1:21" s="63" customFormat="1" ht="20.100000000000001" customHeight="1" x14ac:dyDescent="0.25">
      <c r="A224" s="3"/>
      <c r="B224" s="3"/>
      <c r="C224" s="3"/>
      <c r="D224" s="1"/>
      <c r="E224" s="1"/>
      <c r="F224" s="1"/>
      <c r="G224" s="1"/>
      <c r="I224"/>
      <c r="J224"/>
      <c r="K224"/>
      <c r="L224"/>
      <c r="M224"/>
      <c r="N224"/>
      <c r="O224"/>
      <c r="P224"/>
      <c r="Q224"/>
      <c r="R224"/>
      <c r="S224"/>
      <c r="T224"/>
      <c r="U224"/>
    </row>
    <row r="225" spans="1:21" s="63" customFormat="1" ht="20.100000000000001" customHeight="1" x14ac:dyDescent="0.25">
      <c r="A225" s="1"/>
      <c r="B225" s="1"/>
      <c r="C225" s="1"/>
      <c r="D225" s="1"/>
      <c r="E225" s="1"/>
      <c r="F225" s="1"/>
      <c r="G225" s="1"/>
      <c r="I225"/>
      <c r="J225"/>
      <c r="K225"/>
      <c r="L225"/>
      <c r="M225"/>
      <c r="N225"/>
      <c r="O225"/>
      <c r="P225"/>
      <c r="Q225"/>
      <c r="R225"/>
      <c r="S225"/>
      <c r="T225"/>
      <c r="U225"/>
    </row>
    <row r="226" spans="1:21" s="63" customFormat="1" ht="20.100000000000001" customHeight="1" x14ac:dyDescent="0.25">
      <c r="A226" s="1"/>
      <c r="B226" s="1"/>
      <c r="C226" s="1"/>
      <c r="D226" s="1"/>
      <c r="E226" s="1"/>
      <c r="F226" s="1"/>
      <c r="G226" s="1"/>
      <c r="I226"/>
      <c r="J226"/>
      <c r="K226"/>
      <c r="L226"/>
      <c r="M226"/>
      <c r="N226"/>
      <c r="O226"/>
      <c r="P226"/>
      <c r="Q226"/>
      <c r="R226"/>
      <c r="S226"/>
      <c r="T226"/>
      <c r="U226"/>
    </row>
    <row r="227" spans="1:21" s="63" customFormat="1" ht="20.100000000000001" customHeight="1" x14ac:dyDescent="0.25">
      <c r="A227" s="4"/>
      <c r="B227" s="4"/>
      <c r="C227" s="4"/>
      <c r="D227" s="1"/>
      <c r="E227" s="1"/>
      <c r="F227" s="1"/>
      <c r="G227" s="1"/>
      <c r="I227"/>
      <c r="J227"/>
      <c r="K227"/>
      <c r="L227"/>
      <c r="M227"/>
      <c r="N227"/>
      <c r="O227"/>
      <c r="P227"/>
      <c r="Q227"/>
      <c r="R227"/>
      <c r="S227"/>
      <c r="T227"/>
      <c r="U227"/>
    </row>
    <row r="228" spans="1:21" s="63" customFormat="1" ht="20.100000000000001" customHeight="1" x14ac:dyDescent="0.25">
      <c r="A228" s="3"/>
      <c r="B228" s="3"/>
      <c r="C228" s="3"/>
      <c r="D228" s="1"/>
      <c r="E228" s="1"/>
      <c r="F228" s="1"/>
      <c r="G228" s="1"/>
      <c r="I228"/>
      <c r="J228"/>
      <c r="K228"/>
      <c r="L228"/>
      <c r="M228"/>
      <c r="N228"/>
      <c r="O228"/>
      <c r="P228"/>
      <c r="Q228"/>
      <c r="R228"/>
      <c r="S228"/>
      <c r="T228"/>
      <c r="U228"/>
    </row>
    <row r="229" spans="1:21" s="63" customFormat="1" ht="20.100000000000001" customHeight="1" x14ac:dyDescent="0.25">
      <c r="A229" s="3"/>
      <c r="B229" s="3"/>
      <c r="C229" s="3"/>
      <c r="D229" s="1"/>
      <c r="E229" s="1"/>
      <c r="F229" s="1"/>
      <c r="G229" s="1"/>
      <c r="I229"/>
      <c r="J229"/>
      <c r="K229"/>
      <c r="L229"/>
      <c r="M229"/>
      <c r="N229"/>
      <c r="O229"/>
      <c r="P229"/>
      <c r="Q229"/>
      <c r="R229"/>
      <c r="S229"/>
      <c r="T229"/>
      <c r="U229"/>
    </row>
    <row r="230" spans="1:21" s="63" customFormat="1" ht="20.100000000000001" customHeight="1" x14ac:dyDescent="0.25">
      <c r="A230" s="1"/>
      <c r="B230" s="1"/>
      <c r="C230" s="1"/>
      <c r="D230" s="1"/>
      <c r="E230" s="1"/>
      <c r="F230" s="1"/>
      <c r="G230" s="1"/>
      <c r="I230"/>
      <c r="J230"/>
      <c r="K230"/>
      <c r="L230"/>
      <c r="M230"/>
      <c r="N230"/>
      <c r="O230"/>
      <c r="P230"/>
      <c r="Q230"/>
      <c r="R230"/>
      <c r="S230"/>
      <c r="T230"/>
      <c r="U230"/>
    </row>
    <row r="231" spans="1:21" s="63" customFormat="1" ht="20.100000000000001" customHeight="1" x14ac:dyDescent="0.25">
      <c r="A231" s="3"/>
      <c r="B231" s="3"/>
      <c r="C231" s="3"/>
      <c r="D231" s="1"/>
      <c r="E231" s="1"/>
      <c r="F231" s="1"/>
      <c r="G231" s="1"/>
      <c r="I231"/>
      <c r="J231"/>
      <c r="K231"/>
      <c r="L231"/>
      <c r="M231"/>
      <c r="N231"/>
      <c r="O231"/>
      <c r="P231"/>
      <c r="Q231"/>
      <c r="R231"/>
      <c r="S231"/>
      <c r="T231"/>
      <c r="U231"/>
    </row>
    <row r="232" spans="1:21" s="63" customFormat="1" ht="20.100000000000001" customHeight="1" x14ac:dyDescent="0.25">
      <c r="A232" s="1"/>
      <c r="B232" s="1"/>
      <c r="C232" s="1"/>
      <c r="D232" s="1"/>
      <c r="E232" s="1"/>
      <c r="F232" s="1"/>
      <c r="G232" s="1"/>
      <c r="I232"/>
      <c r="J232"/>
      <c r="K232"/>
      <c r="L232"/>
      <c r="M232"/>
      <c r="N232"/>
      <c r="O232"/>
      <c r="P232"/>
      <c r="Q232"/>
      <c r="R232"/>
      <c r="S232"/>
      <c r="T232"/>
      <c r="U232"/>
    </row>
    <row r="233" spans="1:21" s="63" customFormat="1" ht="20.100000000000001" customHeight="1" x14ac:dyDescent="0.25">
      <c r="A233" s="1"/>
      <c r="B233" s="1"/>
      <c r="C233" s="1"/>
      <c r="D233" s="1"/>
      <c r="E233" s="1"/>
      <c r="F233" s="1"/>
      <c r="G233" s="1"/>
      <c r="I233"/>
      <c r="J233"/>
      <c r="K233"/>
      <c r="L233"/>
      <c r="M233"/>
      <c r="N233"/>
      <c r="O233"/>
      <c r="P233"/>
      <c r="Q233"/>
      <c r="R233"/>
      <c r="S233"/>
      <c r="T233"/>
      <c r="U233"/>
    </row>
    <row r="234" spans="1:21" s="63" customFormat="1" ht="20.100000000000001" customHeight="1" x14ac:dyDescent="0.25">
      <c r="A234" s="4"/>
      <c r="B234" s="4"/>
      <c r="C234" s="4"/>
      <c r="D234" s="1"/>
      <c r="E234" s="1"/>
      <c r="F234" s="1"/>
      <c r="G234" s="1"/>
      <c r="I234"/>
      <c r="J234"/>
      <c r="K234"/>
      <c r="L234"/>
      <c r="M234"/>
      <c r="N234"/>
      <c r="O234"/>
      <c r="P234"/>
      <c r="Q234"/>
      <c r="R234"/>
      <c r="S234"/>
      <c r="T234"/>
      <c r="U234"/>
    </row>
    <row r="235" spans="1:21" s="63" customFormat="1" ht="20.100000000000001" customHeight="1" x14ac:dyDescent="0.25">
      <c r="A235" s="3"/>
      <c r="B235" s="3"/>
      <c r="C235" s="3"/>
      <c r="D235" s="1"/>
      <c r="E235" s="1"/>
      <c r="F235" s="1"/>
      <c r="G235" s="1"/>
      <c r="I235"/>
      <c r="J235"/>
      <c r="K235"/>
      <c r="L235"/>
      <c r="M235"/>
      <c r="N235"/>
      <c r="O235"/>
      <c r="P235"/>
      <c r="Q235"/>
      <c r="R235"/>
      <c r="S235"/>
      <c r="T235"/>
      <c r="U235"/>
    </row>
    <row r="236" spans="1:21" s="63" customFormat="1" ht="20.100000000000001" customHeight="1" x14ac:dyDescent="0.25">
      <c r="A236" s="3"/>
      <c r="B236" s="3"/>
      <c r="C236" s="3"/>
      <c r="D236" s="1"/>
      <c r="E236" s="1"/>
      <c r="F236" s="1"/>
      <c r="G236" s="1"/>
      <c r="I236"/>
      <c r="J236"/>
      <c r="K236"/>
      <c r="L236"/>
      <c r="M236"/>
      <c r="N236"/>
      <c r="O236"/>
      <c r="P236"/>
      <c r="Q236"/>
      <c r="R236"/>
      <c r="S236"/>
      <c r="T236"/>
      <c r="U236"/>
    </row>
    <row r="237" spans="1:21" s="63" customFormat="1" ht="20.100000000000001" customHeight="1" x14ac:dyDescent="0.25">
      <c r="A237" s="1"/>
      <c r="B237" s="1"/>
      <c r="C237" s="1"/>
      <c r="D237" s="1"/>
      <c r="E237" s="1"/>
      <c r="F237" s="1"/>
      <c r="G237" s="1"/>
      <c r="I237"/>
      <c r="J237"/>
      <c r="K237"/>
      <c r="L237"/>
      <c r="M237"/>
      <c r="N237"/>
      <c r="O237"/>
      <c r="P237"/>
      <c r="Q237"/>
      <c r="R237"/>
      <c r="S237"/>
      <c r="T237"/>
      <c r="U237"/>
    </row>
    <row r="238" spans="1:21" s="63" customFormat="1" ht="20.100000000000001" customHeight="1" x14ac:dyDescent="0.25">
      <c r="A238" s="3"/>
      <c r="B238" s="3"/>
      <c r="C238" s="3"/>
      <c r="D238" s="1"/>
      <c r="E238" s="1"/>
      <c r="F238" s="1"/>
      <c r="G238" s="1"/>
      <c r="I238"/>
      <c r="J238"/>
      <c r="K238"/>
      <c r="L238"/>
      <c r="M238"/>
      <c r="N238"/>
      <c r="O238"/>
      <c r="P238"/>
      <c r="Q238"/>
      <c r="R238"/>
      <c r="S238"/>
      <c r="T238"/>
      <c r="U238"/>
    </row>
    <row r="239" spans="1:21" s="63" customFormat="1" ht="20.100000000000001" customHeight="1" x14ac:dyDescent="0.25">
      <c r="A239" s="1"/>
      <c r="B239" s="1"/>
      <c r="C239" s="1"/>
      <c r="D239" s="1"/>
      <c r="E239" s="1"/>
      <c r="F239" s="1"/>
      <c r="G239" s="1"/>
      <c r="I239"/>
      <c r="J239"/>
      <c r="K239"/>
      <c r="L239"/>
      <c r="M239"/>
      <c r="N239"/>
      <c r="O239"/>
      <c r="P239"/>
      <c r="Q239"/>
      <c r="R239"/>
      <c r="S239"/>
      <c r="T239"/>
      <c r="U239"/>
    </row>
    <row r="240" spans="1:21" s="63" customFormat="1" ht="20.100000000000001" customHeight="1" x14ac:dyDescent="0.25">
      <c r="A240" s="1"/>
      <c r="B240" s="1"/>
      <c r="C240" s="1"/>
      <c r="D240" s="1"/>
      <c r="E240" s="1"/>
      <c r="F240" s="1"/>
      <c r="G240" s="1"/>
      <c r="I240"/>
      <c r="J240"/>
      <c r="K240"/>
      <c r="L240"/>
      <c r="M240"/>
      <c r="N240"/>
      <c r="O240"/>
      <c r="P240"/>
      <c r="Q240"/>
      <c r="R240"/>
      <c r="S240"/>
      <c r="T240"/>
      <c r="U240"/>
    </row>
    <row r="241" spans="1:21" s="63" customFormat="1" ht="20.100000000000001" customHeight="1" x14ac:dyDescent="0.25">
      <c r="A241" s="4"/>
      <c r="B241" s="4"/>
      <c r="C241" s="4"/>
      <c r="D241" s="1"/>
      <c r="E241" s="1"/>
      <c r="F241" s="1"/>
      <c r="G241" s="1"/>
      <c r="I241"/>
      <c r="J241"/>
      <c r="K241"/>
      <c r="L241"/>
      <c r="M241"/>
      <c r="N241"/>
      <c r="O241"/>
      <c r="P241"/>
      <c r="Q241"/>
      <c r="R241"/>
      <c r="S241"/>
      <c r="T241"/>
      <c r="U241"/>
    </row>
    <row r="242" spans="1:21" s="63" customFormat="1" ht="20.100000000000001" customHeight="1" x14ac:dyDescent="0.25">
      <c r="A242" s="3"/>
      <c r="B242" s="3"/>
      <c r="C242" s="3"/>
      <c r="D242" s="1"/>
      <c r="E242" s="1"/>
      <c r="F242" s="1"/>
      <c r="G242" s="1"/>
      <c r="I242"/>
      <c r="J242"/>
      <c r="K242"/>
      <c r="L242"/>
      <c r="M242"/>
      <c r="N242"/>
      <c r="O242"/>
      <c r="P242"/>
      <c r="Q242"/>
      <c r="R242"/>
      <c r="S242"/>
      <c r="T242"/>
      <c r="U242"/>
    </row>
    <row r="243" spans="1:21" s="63" customFormat="1" ht="20.100000000000001" customHeight="1" x14ac:dyDescent="0.25">
      <c r="A243" s="3"/>
      <c r="B243" s="3"/>
      <c r="C243" s="3"/>
      <c r="D243" s="1"/>
      <c r="E243" s="1"/>
      <c r="F243" s="1"/>
      <c r="G243" s="1"/>
      <c r="I243"/>
      <c r="J243"/>
      <c r="K243"/>
      <c r="L243"/>
      <c r="M243"/>
      <c r="N243"/>
      <c r="O243"/>
      <c r="P243"/>
      <c r="Q243"/>
      <c r="R243"/>
      <c r="S243"/>
      <c r="T243"/>
      <c r="U243"/>
    </row>
    <row r="244" spans="1:21" s="63" customFormat="1" ht="20.100000000000001" customHeight="1" x14ac:dyDescent="0.25">
      <c r="A244" s="1"/>
      <c r="B244" s="1"/>
      <c r="C244" s="1"/>
      <c r="D244" s="1"/>
      <c r="E244" s="1"/>
      <c r="F244" s="1"/>
      <c r="G244" s="1"/>
      <c r="I244"/>
      <c r="J244"/>
      <c r="K244"/>
      <c r="L244"/>
      <c r="M244"/>
      <c r="N244"/>
      <c r="O244"/>
      <c r="P244"/>
      <c r="Q244"/>
      <c r="R244"/>
      <c r="S244"/>
      <c r="T244"/>
      <c r="U244"/>
    </row>
    <row r="245" spans="1:21" s="63" customFormat="1" ht="20.100000000000001" customHeight="1" x14ac:dyDescent="0.25">
      <c r="A245" s="3"/>
      <c r="B245" s="3"/>
      <c r="C245" s="3"/>
      <c r="D245" s="1"/>
      <c r="E245" s="1"/>
      <c r="F245" s="1"/>
      <c r="G245" s="1"/>
      <c r="I245"/>
      <c r="J245"/>
      <c r="K245"/>
      <c r="L245"/>
      <c r="M245"/>
      <c r="N245"/>
      <c r="O245"/>
      <c r="P245"/>
      <c r="Q245"/>
      <c r="R245"/>
      <c r="S245"/>
      <c r="T245"/>
      <c r="U245"/>
    </row>
    <row r="246" spans="1:21" s="63" customFormat="1" ht="20.100000000000001" customHeight="1" x14ac:dyDescent="0.25">
      <c r="A246" s="1"/>
      <c r="B246" s="1"/>
      <c r="C246" s="1"/>
      <c r="D246" s="1"/>
      <c r="E246" s="1"/>
      <c r="F246" s="1"/>
      <c r="G246" s="1"/>
      <c r="I246"/>
      <c r="J246"/>
      <c r="K246"/>
      <c r="L246"/>
      <c r="M246"/>
      <c r="N246"/>
      <c r="O246"/>
      <c r="P246"/>
      <c r="Q246"/>
      <c r="R246"/>
      <c r="S246"/>
      <c r="T246"/>
      <c r="U246"/>
    </row>
    <row r="247" spans="1:21" s="63" customFormat="1" ht="20.100000000000001" customHeight="1" x14ac:dyDescent="0.25">
      <c r="A247" s="1"/>
      <c r="B247" s="1"/>
      <c r="C247" s="1"/>
      <c r="D247" s="1"/>
      <c r="E247" s="1"/>
      <c r="F247" s="1"/>
      <c r="G247" s="1"/>
      <c r="I247"/>
      <c r="J247"/>
      <c r="K247"/>
      <c r="L247"/>
      <c r="M247"/>
      <c r="N247"/>
      <c r="O247"/>
      <c r="P247"/>
      <c r="Q247"/>
      <c r="R247"/>
      <c r="S247"/>
      <c r="T247"/>
      <c r="U247"/>
    </row>
    <row r="248" spans="1:21" s="63" customFormat="1" ht="20.100000000000001" customHeight="1" x14ac:dyDescent="0.25">
      <c r="A248" s="4"/>
      <c r="B248" s="4"/>
      <c r="C248" s="4"/>
      <c r="D248" s="1"/>
      <c r="E248" s="1"/>
      <c r="F248" s="1"/>
      <c r="G248" s="1"/>
      <c r="I248"/>
      <c r="J248"/>
      <c r="K248"/>
      <c r="L248"/>
      <c r="M248"/>
      <c r="N248"/>
      <c r="O248"/>
      <c r="P248"/>
      <c r="Q248"/>
      <c r="R248"/>
      <c r="S248"/>
      <c r="T248"/>
      <c r="U248"/>
    </row>
    <row r="249" spans="1:21" s="63" customFormat="1" ht="20.100000000000001" customHeight="1" x14ac:dyDescent="0.25">
      <c r="A249" s="3"/>
      <c r="B249" s="3"/>
      <c r="C249" s="3"/>
      <c r="D249" s="1"/>
      <c r="E249" s="1"/>
      <c r="F249" s="1"/>
      <c r="G249" s="1"/>
      <c r="I249"/>
      <c r="J249"/>
      <c r="K249"/>
      <c r="L249"/>
      <c r="M249"/>
      <c r="N249"/>
      <c r="O249"/>
      <c r="P249"/>
      <c r="Q249"/>
      <c r="R249"/>
      <c r="S249"/>
      <c r="T249"/>
      <c r="U249"/>
    </row>
    <row r="250" spans="1:21" s="63" customFormat="1" ht="20.100000000000001" customHeight="1" x14ac:dyDescent="0.25">
      <c r="A250" s="3"/>
      <c r="B250" s="3"/>
      <c r="C250" s="3"/>
      <c r="D250" s="1"/>
      <c r="E250" s="1"/>
      <c r="F250" s="1"/>
      <c r="G250" s="1"/>
      <c r="I250"/>
      <c r="J250"/>
      <c r="K250"/>
      <c r="L250"/>
      <c r="M250"/>
      <c r="N250"/>
      <c r="O250"/>
      <c r="P250"/>
      <c r="Q250"/>
      <c r="R250"/>
      <c r="S250"/>
      <c r="T250"/>
      <c r="U250"/>
    </row>
    <row r="251" spans="1:21" s="63" customFormat="1" ht="20.100000000000001" customHeight="1" x14ac:dyDescent="0.25">
      <c r="A251" s="1"/>
      <c r="B251" s="1"/>
      <c r="C251" s="1"/>
      <c r="D251" s="1"/>
      <c r="E251" s="1"/>
      <c r="F251" s="1"/>
      <c r="G251" s="1"/>
      <c r="I251"/>
      <c r="J251"/>
      <c r="K251"/>
      <c r="L251"/>
      <c r="M251"/>
      <c r="N251"/>
      <c r="O251"/>
      <c r="P251"/>
      <c r="Q251"/>
      <c r="R251"/>
      <c r="S251"/>
      <c r="T251"/>
      <c r="U251"/>
    </row>
    <row r="252" spans="1:21" s="63" customFormat="1" ht="20.100000000000001" customHeight="1" x14ac:dyDescent="0.25">
      <c r="A252" s="3"/>
      <c r="B252" s="3"/>
      <c r="C252" s="3"/>
      <c r="D252" s="1"/>
      <c r="E252" s="1"/>
      <c r="F252" s="1"/>
      <c r="G252" s="1"/>
      <c r="I252"/>
      <c r="J252"/>
      <c r="K252"/>
      <c r="L252"/>
      <c r="M252"/>
      <c r="N252"/>
      <c r="O252"/>
      <c r="P252"/>
      <c r="Q252"/>
      <c r="R252"/>
      <c r="S252"/>
      <c r="T252"/>
      <c r="U252"/>
    </row>
    <row r="253" spans="1:21" s="63" customFormat="1" ht="20.100000000000001" customHeight="1" x14ac:dyDescent="0.25">
      <c r="A253" s="1"/>
      <c r="B253" s="1"/>
      <c r="C253" s="1"/>
      <c r="D253" s="1"/>
      <c r="E253" s="1"/>
      <c r="F253" s="1"/>
      <c r="G253" s="1"/>
      <c r="I253"/>
      <c r="J253"/>
      <c r="K253"/>
      <c r="L253"/>
      <c r="M253"/>
      <c r="N253"/>
      <c r="O253"/>
      <c r="P253"/>
      <c r="Q253"/>
      <c r="R253"/>
      <c r="S253"/>
      <c r="T253"/>
      <c r="U253"/>
    </row>
    <row r="254" spans="1:21" s="63" customFormat="1" ht="20.100000000000001" customHeight="1" x14ac:dyDescent="0.25">
      <c r="A254" s="1"/>
      <c r="B254" s="1"/>
      <c r="C254" s="1"/>
      <c r="D254" s="1"/>
      <c r="E254" s="1"/>
      <c r="F254" s="1"/>
      <c r="G254" s="1"/>
      <c r="I254"/>
      <c r="J254"/>
      <c r="K254"/>
      <c r="L254"/>
      <c r="M254"/>
      <c r="N254"/>
      <c r="O254"/>
      <c r="P254"/>
      <c r="Q254"/>
      <c r="R254"/>
      <c r="S254"/>
      <c r="T254"/>
      <c r="U254"/>
    </row>
    <row r="255" spans="1:21" s="63" customFormat="1" ht="20.100000000000001" customHeight="1" x14ac:dyDescent="0.25">
      <c r="A255" s="4"/>
      <c r="B255" s="4"/>
      <c r="C255" s="4"/>
      <c r="D255" s="1"/>
      <c r="E255" s="1"/>
      <c r="F255" s="1"/>
      <c r="G255" s="1"/>
      <c r="I255"/>
      <c r="J255"/>
      <c r="K255"/>
      <c r="L255"/>
      <c r="M255"/>
      <c r="N255"/>
      <c r="O255"/>
      <c r="P255"/>
      <c r="Q255"/>
      <c r="R255"/>
      <c r="S255"/>
      <c r="T255"/>
      <c r="U255"/>
    </row>
    <row r="256" spans="1:21" s="63" customFormat="1" ht="20.100000000000001" customHeight="1" x14ac:dyDescent="0.25">
      <c r="A256" s="3"/>
      <c r="B256" s="3"/>
      <c r="C256" s="3"/>
      <c r="D256" s="1"/>
      <c r="E256" s="1"/>
      <c r="F256" s="1"/>
      <c r="G256" s="1"/>
      <c r="I256"/>
      <c r="J256"/>
      <c r="K256"/>
      <c r="L256"/>
      <c r="M256"/>
      <c r="N256"/>
      <c r="O256"/>
      <c r="P256"/>
      <c r="Q256"/>
      <c r="R256"/>
      <c r="S256"/>
      <c r="T256"/>
      <c r="U256"/>
    </row>
    <row r="257" spans="1:21" s="63" customFormat="1" ht="20.100000000000001" customHeight="1" x14ac:dyDescent="0.25">
      <c r="A257" s="3"/>
      <c r="B257" s="3"/>
      <c r="C257" s="3"/>
      <c r="D257" s="1"/>
      <c r="E257" s="1"/>
      <c r="F257" s="1"/>
      <c r="G257" s="1"/>
      <c r="I257"/>
      <c r="J257"/>
      <c r="K257"/>
      <c r="L257"/>
      <c r="M257"/>
      <c r="N257"/>
      <c r="O257"/>
      <c r="P257"/>
      <c r="Q257"/>
      <c r="R257"/>
      <c r="S257"/>
      <c r="T257"/>
      <c r="U257"/>
    </row>
    <row r="258" spans="1:21" s="63" customFormat="1" ht="20.100000000000001" customHeight="1" x14ac:dyDescent="0.25">
      <c r="A258" s="1"/>
      <c r="B258" s="1"/>
      <c r="C258" s="1"/>
      <c r="D258" s="1"/>
      <c r="E258" s="1"/>
      <c r="F258" s="1"/>
      <c r="G258" s="1"/>
      <c r="I258"/>
      <c r="J258"/>
      <c r="K258"/>
      <c r="L258"/>
      <c r="M258"/>
      <c r="N258"/>
      <c r="O258"/>
      <c r="P258"/>
      <c r="Q258"/>
      <c r="R258"/>
      <c r="S258"/>
      <c r="T258"/>
      <c r="U258"/>
    </row>
    <row r="259" spans="1:21" s="63" customFormat="1" ht="20.100000000000001" customHeight="1" x14ac:dyDescent="0.25">
      <c r="A259" s="3"/>
      <c r="B259" s="3"/>
      <c r="C259" s="3"/>
      <c r="D259" s="1"/>
      <c r="E259" s="1"/>
      <c r="F259" s="1"/>
      <c r="G259" s="1"/>
      <c r="I259"/>
      <c r="J259"/>
      <c r="K259"/>
      <c r="L259"/>
      <c r="M259"/>
      <c r="N259"/>
      <c r="O259"/>
      <c r="P259"/>
      <c r="Q259"/>
      <c r="R259"/>
      <c r="S259"/>
      <c r="T259"/>
      <c r="U259"/>
    </row>
    <row r="260" spans="1:21" s="63" customFormat="1" ht="20.100000000000001" customHeight="1" x14ac:dyDescent="0.25">
      <c r="A260" s="1"/>
      <c r="B260" s="1"/>
      <c r="C260" s="1"/>
      <c r="D260" s="1"/>
      <c r="E260" s="1"/>
      <c r="F260" s="1"/>
      <c r="G260" s="1"/>
      <c r="I260"/>
      <c r="J260"/>
      <c r="K260"/>
      <c r="L260"/>
      <c r="M260"/>
      <c r="N260"/>
      <c r="O260"/>
      <c r="P260"/>
      <c r="Q260"/>
      <c r="R260"/>
      <c r="S260"/>
      <c r="T260"/>
      <c r="U260"/>
    </row>
    <row r="261" spans="1:21" s="63" customFormat="1" ht="20.100000000000001" customHeight="1" x14ac:dyDescent="0.25">
      <c r="A261" s="1"/>
      <c r="B261" s="1"/>
      <c r="C261" s="1"/>
      <c r="D261" s="1"/>
      <c r="E261" s="1"/>
      <c r="F261" s="1"/>
      <c r="G261" s="1"/>
      <c r="I261"/>
      <c r="J261"/>
      <c r="K261"/>
      <c r="L261"/>
      <c r="M261"/>
      <c r="N261"/>
      <c r="O261"/>
      <c r="P261"/>
      <c r="Q261"/>
      <c r="R261"/>
      <c r="S261"/>
      <c r="T261"/>
      <c r="U261"/>
    </row>
    <row r="262" spans="1:21" s="63" customFormat="1" ht="20.100000000000001" customHeight="1" x14ac:dyDescent="0.25">
      <c r="A262" s="4"/>
      <c r="B262" s="4"/>
      <c r="C262" s="4"/>
      <c r="D262" s="1"/>
      <c r="E262" s="1"/>
      <c r="F262" s="1"/>
      <c r="G262" s="1"/>
      <c r="I262"/>
      <c r="J262"/>
      <c r="K262"/>
      <c r="L262"/>
      <c r="M262"/>
      <c r="N262"/>
      <c r="O262"/>
      <c r="P262"/>
      <c r="Q262"/>
      <c r="R262"/>
      <c r="S262"/>
      <c r="T262"/>
      <c r="U262"/>
    </row>
    <row r="263" spans="1:21" s="63" customFormat="1" ht="20.100000000000001" customHeight="1" x14ac:dyDescent="0.25">
      <c r="A263" s="3"/>
      <c r="B263" s="3"/>
      <c r="C263" s="3"/>
      <c r="D263" s="1"/>
      <c r="E263" s="1"/>
      <c r="F263" s="1"/>
      <c r="G263" s="1"/>
      <c r="I263"/>
      <c r="J263"/>
      <c r="K263"/>
      <c r="L263"/>
      <c r="M263"/>
      <c r="N263"/>
      <c r="O263"/>
      <c r="P263"/>
      <c r="Q263"/>
      <c r="R263"/>
      <c r="S263"/>
      <c r="T263"/>
      <c r="U263"/>
    </row>
    <row r="264" spans="1:21" s="63" customFormat="1" ht="20.100000000000001" customHeight="1" x14ac:dyDescent="0.25">
      <c r="A264" s="3"/>
      <c r="B264" s="3"/>
      <c r="C264" s="3"/>
      <c r="D264" s="1"/>
      <c r="E264" s="1"/>
      <c r="F264" s="1"/>
      <c r="G264" s="1"/>
      <c r="I264"/>
      <c r="J264"/>
      <c r="K264"/>
      <c r="L264"/>
      <c r="M264"/>
      <c r="N264"/>
      <c r="O264"/>
      <c r="P264"/>
      <c r="Q264"/>
      <c r="R264"/>
      <c r="S264"/>
      <c r="T264"/>
      <c r="U264"/>
    </row>
    <row r="265" spans="1:21" s="63" customFormat="1" ht="20.100000000000001" customHeight="1" x14ac:dyDescent="0.25">
      <c r="A265" s="1"/>
      <c r="B265" s="1"/>
      <c r="C265" s="1"/>
      <c r="D265" s="1"/>
      <c r="E265" s="1"/>
      <c r="F265" s="1"/>
      <c r="G265" s="1"/>
      <c r="I265"/>
      <c r="J265"/>
      <c r="K265"/>
      <c r="L265"/>
      <c r="M265"/>
      <c r="N265"/>
      <c r="O265"/>
      <c r="P265"/>
      <c r="Q265"/>
      <c r="R265"/>
      <c r="S265"/>
      <c r="T265"/>
      <c r="U265"/>
    </row>
    <row r="266" spans="1:21" s="63" customFormat="1" ht="20.100000000000001" customHeight="1" x14ac:dyDescent="0.25">
      <c r="A266" s="3"/>
      <c r="B266" s="3"/>
      <c r="C266" s="3"/>
      <c r="D266" s="1"/>
      <c r="E266" s="1"/>
      <c r="F266" s="1"/>
      <c r="G266" s="1"/>
      <c r="I266"/>
      <c r="J266"/>
      <c r="K266"/>
      <c r="L266"/>
      <c r="M266"/>
      <c r="N266"/>
      <c r="O266"/>
      <c r="P266"/>
      <c r="Q266"/>
      <c r="R266"/>
      <c r="S266"/>
      <c r="T266"/>
      <c r="U266"/>
    </row>
    <row r="267" spans="1:21" s="63" customFormat="1" ht="20.100000000000001" customHeight="1" x14ac:dyDescent="0.25">
      <c r="A267" s="1"/>
      <c r="B267" s="1"/>
      <c r="C267" s="1"/>
      <c r="D267" s="1"/>
      <c r="E267" s="1"/>
      <c r="F267" s="1"/>
      <c r="G267" s="1"/>
      <c r="I267"/>
      <c r="J267"/>
      <c r="K267"/>
      <c r="L267"/>
      <c r="M267"/>
      <c r="N267"/>
      <c r="O267"/>
      <c r="P267"/>
      <c r="Q267"/>
      <c r="R267"/>
      <c r="S267"/>
      <c r="T267"/>
      <c r="U267"/>
    </row>
    <row r="268" spans="1:21" s="63" customFormat="1" ht="20.100000000000001" customHeight="1" x14ac:dyDescent="0.25">
      <c r="A268" s="1"/>
      <c r="B268" s="1"/>
      <c r="C268" s="1"/>
      <c r="D268" s="1"/>
      <c r="E268" s="1"/>
      <c r="F268" s="1"/>
      <c r="G268" s="1"/>
      <c r="I268"/>
      <c r="J268"/>
      <c r="K268"/>
      <c r="L268"/>
      <c r="M268"/>
      <c r="N268"/>
      <c r="O268"/>
      <c r="P268"/>
      <c r="Q268"/>
      <c r="R268"/>
      <c r="S268"/>
      <c r="T268"/>
      <c r="U268"/>
    </row>
    <row r="269" spans="1:21" s="63" customFormat="1" ht="20.100000000000001" customHeight="1" x14ac:dyDescent="0.25">
      <c r="A269" s="4"/>
      <c r="B269" s="4"/>
      <c r="C269" s="4"/>
      <c r="D269" s="1"/>
      <c r="E269" s="1"/>
      <c r="F269" s="1"/>
      <c r="G269" s="1"/>
      <c r="I269"/>
      <c r="J269"/>
      <c r="K269"/>
      <c r="L269"/>
      <c r="M269"/>
      <c r="N269"/>
      <c r="O269"/>
      <c r="P269"/>
      <c r="Q269"/>
      <c r="R269"/>
      <c r="S269"/>
      <c r="T269"/>
      <c r="U269"/>
    </row>
    <row r="270" spans="1:21" s="63" customFormat="1" ht="20.100000000000001" customHeight="1" x14ac:dyDescent="0.25">
      <c r="A270" s="3"/>
      <c r="B270" s="3"/>
      <c r="C270" s="3"/>
      <c r="D270" s="1"/>
      <c r="E270" s="1"/>
      <c r="F270" s="1"/>
      <c r="G270" s="1"/>
      <c r="I270"/>
      <c r="J270"/>
      <c r="K270"/>
      <c r="L270"/>
      <c r="M270"/>
      <c r="N270"/>
      <c r="O270"/>
      <c r="P270"/>
      <c r="Q270"/>
      <c r="R270"/>
      <c r="S270"/>
      <c r="T270"/>
      <c r="U270"/>
    </row>
    <row r="271" spans="1:21" s="63" customFormat="1" ht="20.100000000000001" customHeight="1" x14ac:dyDescent="0.25">
      <c r="A271" s="3"/>
      <c r="B271" s="3"/>
      <c r="C271" s="3"/>
      <c r="D271" s="1"/>
      <c r="E271" s="1"/>
      <c r="F271" s="1"/>
      <c r="G271" s="1"/>
      <c r="I271"/>
      <c r="J271"/>
      <c r="K271"/>
      <c r="L271"/>
      <c r="M271"/>
      <c r="N271"/>
      <c r="O271"/>
      <c r="P271"/>
      <c r="Q271"/>
      <c r="R271"/>
      <c r="S271"/>
      <c r="T271"/>
      <c r="U271"/>
    </row>
    <row r="272" spans="1:21" s="63" customFormat="1" ht="20.100000000000001" customHeight="1" x14ac:dyDescent="0.25">
      <c r="A272" s="1"/>
      <c r="B272" s="1"/>
      <c r="C272" s="1"/>
      <c r="D272" s="1"/>
      <c r="E272" s="1"/>
      <c r="F272" s="1"/>
      <c r="G272" s="1"/>
      <c r="I272"/>
      <c r="J272"/>
      <c r="K272"/>
      <c r="L272"/>
      <c r="M272"/>
      <c r="N272"/>
      <c r="O272"/>
      <c r="P272"/>
      <c r="Q272"/>
      <c r="R272"/>
      <c r="S272"/>
      <c r="T272"/>
      <c r="U272"/>
    </row>
    <row r="273" spans="1:21" s="63" customFormat="1" ht="20.100000000000001" customHeight="1" x14ac:dyDescent="0.25">
      <c r="A273" s="3"/>
      <c r="B273" s="3"/>
      <c r="C273" s="3"/>
      <c r="D273" s="1"/>
      <c r="E273" s="1"/>
      <c r="F273" s="1"/>
      <c r="G273" s="1"/>
      <c r="I273"/>
      <c r="J273"/>
      <c r="K273"/>
      <c r="L273"/>
      <c r="M273"/>
      <c r="N273"/>
      <c r="O273"/>
      <c r="P273"/>
      <c r="Q273"/>
      <c r="R273"/>
      <c r="S273"/>
      <c r="T273"/>
      <c r="U273"/>
    </row>
    <row r="274" spans="1:21" s="63" customFormat="1" ht="20.100000000000001" customHeight="1" x14ac:dyDescent="0.25">
      <c r="A274" s="1"/>
      <c r="B274" s="1"/>
      <c r="C274" s="1"/>
      <c r="D274" s="1"/>
      <c r="E274" s="1"/>
      <c r="F274" s="1"/>
      <c r="G274" s="1"/>
      <c r="I274"/>
      <c r="J274"/>
      <c r="K274"/>
      <c r="L274"/>
      <c r="M274"/>
      <c r="N274"/>
      <c r="O274"/>
      <c r="P274"/>
      <c r="Q274"/>
      <c r="R274"/>
      <c r="S274"/>
      <c r="T274"/>
      <c r="U274"/>
    </row>
    <row r="275" spans="1:21" s="63" customFormat="1" ht="20.100000000000001" customHeight="1" x14ac:dyDescent="0.25">
      <c r="A275" s="1"/>
      <c r="B275" s="1"/>
      <c r="C275" s="1"/>
      <c r="D275" s="1"/>
      <c r="E275" s="1"/>
      <c r="F275" s="1"/>
      <c r="G275" s="1"/>
      <c r="I275"/>
      <c r="J275"/>
      <c r="K275"/>
      <c r="L275"/>
      <c r="M275"/>
      <c r="N275"/>
      <c r="O275"/>
      <c r="P275"/>
      <c r="Q275"/>
      <c r="R275"/>
      <c r="S275"/>
      <c r="T275"/>
      <c r="U275"/>
    </row>
    <row r="276" spans="1:21" s="63" customFormat="1" ht="20.100000000000001" customHeight="1" x14ac:dyDescent="0.25">
      <c r="A276" s="4"/>
      <c r="B276" s="4"/>
      <c r="C276" s="4"/>
      <c r="D276" s="1"/>
      <c r="E276" s="1"/>
      <c r="F276" s="1"/>
      <c r="G276" s="1"/>
      <c r="I276"/>
      <c r="J276"/>
      <c r="K276"/>
      <c r="L276"/>
      <c r="M276"/>
      <c r="N276"/>
      <c r="O276"/>
      <c r="P276"/>
      <c r="Q276"/>
      <c r="R276"/>
      <c r="S276"/>
      <c r="T276"/>
      <c r="U276"/>
    </row>
    <row r="277" spans="1:21" s="63" customFormat="1" ht="20.100000000000001" customHeight="1" x14ac:dyDescent="0.25">
      <c r="A277" s="3"/>
      <c r="B277" s="3"/>
      <c r="C277" s="3"/>
      <c r="D277" s="1"/>
      <c r="E277" s="1"/>
      <c r="F277" s="1"/>
      <c r="G277" s="1"/>
      <c r="I277"/>
      <c r="J277"/>
      <c r="K277"/>
      <c r="L277"/>
      <c r="M277"/>
      <c r="N277"/>
      <c r="O277"/>
      <c r="P277"/>
      <c r="Q277"/>
      <c r="R277"/>
      <c r="S277"/>
      <c r="T277"/>
      <c r="U277"/>
    </row>
    <row r="278" spans="1:21" s="63" customFormat="1" ht="20.100000000000001" customHeight="1" x14ac:dyDescent="0.25">
      <c r="A278" s="3"/>
      <c r="B278" s="3"/>
      <c r="C278" s="3"/>
      <c r="D278" s="1"/>
      <c r="E278" s="1"/>
      <c r="F278" s="1"/>
      <c r="G278" s="1"/>
      <c r="I278"/>
      <c r="J278"/>
      <c r="K278"/>
      <c r="L278"/>
      <c r="M278"/>
      <c r="N278"/>
      <c r="O278"/>
      <c r="P278"/>
      <c r="Q278"/>
      <c r="R278"/>
      <c r="S278"/>
      <c r="T278"/>
      <c r="U278"/>
    </row>
    <row r="279" spans="1:21" s="63" customFormat="1" ht="20.100000000000001" customHeight="1" x14ac:dyDescent="0.25">
      <c r="A279" s="1"/>
      <c r="B279" s="1"/>
      <c r="C279" s="1"/>
      <c r="D279" s="1"/>
      <c r="E279" s="1"/>
      <c r="F279" s="1"/>
      <c r="G279" s="1"/>
      <c r="I279"/>
      <c r="J279"/>
      <c r="K279"/>
      <c r="L279"/>
      <c r="M279"/>
      <c r="N279"/>
      <c r="O279"/>
      <c r="P279"/>
      <c r="Q279"/>
      <c r="R279"/>
      <c r="S279"/>
      <c r="T279"/>
      <c r="U279"/>
    </row>
    <row r="280" spans="1:21" s="63" customFormat="1" ht="20.100000000000001" customHeight="1" x14ac:dyDescent="0.25">
      <c r="A280" s="3"/>
      <c r="B280" s="3"/>
      <c r="C280" s="3"/>
      <c r="D280" s="1"/>
      <c r="E280" s="1"/>
      <c r="F280" s="1"/>
      <c r="G280" s="1"/>
      <c r="I280"/>
      <c r="J280"/>
      <c r="K280"/>
      <c r="L280"/>
      <c r="M280"/>
      <c r="N280"/>
      <c r="O280"/>
      <c r="P280"/>
      <c r="Q280"/>
      <c r="R280"/>
      <c r="S280"/>
      <c r="T280"/>
      <c r="U280"/>
    </row>
    <row r="281" spans="1:21" s="63" customFormat="1" ht="20.100000000000001" customHeight="1" x14ac:dyDescent="0.25">
      <c r="A281" s="1"/>
      <c r="B281" s="1"/>
      <c r="C281" s="1"/>
      <c r="D281" s="1"/>
      <c r="E281" s="1"/>
      <c r="F281" s="1"/>
      <c r="G281" s="1"/>
      <c r="I281"/>
      <c r="J281"/>
      <c r="K281"/>
      <c r="L281"/>
      <c r="M281"/>
      <c r="N281"/>
      <c r="O281"/>
      <c r="P281"/>
      <c r="Q281"/>
      <c r="R281"/>
      <c r="S281"/>
      <c r="T281"/>
      <c r="U281"/>
    </row>
    <row r="282" spans="1:21" s="63" customFormat="1" ht="20.100000000000001" customHeight="1" x14ac:dyDescent="0.25">
      <c r="A282" s="1"/>
      <c r="B282" s="1"/>
      <c r="C282" s="1"/>
      <c r="D282" s="1"/>
      <c r="E282" s="1"/>
      <c r="F282" s="1"/>
      <c r="G282" s="1"/>
      <c r="I282"/>
      <c r="J282"/>
      <c r="K282"/>
      <c r="L282"/>
      <c r="M282"/>
      <c r="N282"/>
      <c r="O282"/>
      <c r="P282"/>
      <c r="Q282"/>
      <c r="R282"/>
      <c r="S282"/>
      <c r="T282"/>
      <c r="U282"/>
    </row>
    <row r="283" spans="1:21" s="63" customFormat="1" ht="20.100000000000001" customHeight="1" x14ac:dyDescent="0.25">
      <c r="A283" s="3"/>
      <c r="B283" s="3"/>
      <c r="C283" s="3"/>
      <c r="D283" s="1"/>
      <c r="E283" s="1"/>
      <c r="F283" s="1"/>
      <c r="G283" s="1"/>
      <c r="I283"/>
      <c r="J283"/>
      <c r="K283"/>
      <c r="L283"/>
      <c r="M283"/>
      <c r="N283"/>
      <c r="O283"/>
      <c r="P283"/>
      <c r="Q283"/>
      <c r="R283"/>
      <c r="S283"/>
      <c r="T283"/>
      <c r="U283"/>
    </row>
    <row r="284" spans="1:21" s="63" customFormat="1" ht="20.100000000000001" customHeight="1" x14ac:dyDescent="0.25">
      <c r="A284" s="1"/>
      <c r="B284" s="1"/>
      <c r="C284" s="1"/>
      <c r="D284" s="1"/>
      <c r="E284" s="1"/>
      <c r="F284" s="1"/>
      <c r="G284" s="1"/>
      <c r="I284"/>
      <c r="J284"/>
      <c r="K284"/>
      <c r="L284"/>
      <c r="M284"/>
      <c r="N284"/>
      <c r="O284"/>
      <c r="P284"/>
      <c r="Q284"/>
      <c r="R284"/>
      <c r="S284"/>
      <c r="T284"/>
      <c r="U284"/>
    </row>
    <row r="285" spans="1:21" s="63" customFormat="1" ht="20.100000000000001" customHeight="1" x14ac:dyDescent="0.25">
      <c r="A285" s="1"/>
      <c r="B285" s="1"/>
      <c r="C285" s="1"/>
      <c r="D285" s="1"/>
      <c r="E285" s="1"/>
      <c r="F285" s="1"/>
      <c r="G285" s="1"/>
      <c r="I285"/>
      <c r="J285"/>
      <c r="K285"/>
      <c r="L285"/>
      <c r="M285"/>
      <c r="N285"/>
      <c r="O285"/>
      <c r="P285"/>
      <c r="Q285"/>
      <c r="R285"/>
      <c r="S285"/>
      <c r="T285"/>
      <c r="U285"/>
    </row>
    <row r="286" spans="1:21" s="63" customFormat="1" ht="20.100000000000001" customHeight="1" x14ac:dyDescent="0.25">
      <c r="A286" s="4"/>
      <c r="B286" s="4"/>
      <c r="C286" s="4"/>
      <c r="D286" s="1"/>
      <c r="E286" s="1"/>
      <c r="F286" s="1"/>
      <c r="G286" s="1"/>
      <c r="I286"/>
      <c r="J286"/>
      <c r="K286"/>
      <c r="L286"/>
      <c r="M286"/>
      <c r="N286"/>
      <c r="O286"/>
      <c r="P286"/>
      <c r="Q286"/>
      <c r="R286"/>
      <c r="S286"/>
      <c r="T286"/>
      <c r="U286"/>
    </row>
    <row r="287" spans="1:21" s="63" customFormat="1" ht="20.100000000000001" customHeight="1" x14ac:dyDescent="0.25">
      <c r="A287" s="3"/>
      <c r="B287" s="3"/>
      <c r="C287" s="3"/>
      <c r="D287" s="1"/>
      <c r="E287" s="1"/>
      <c r="F287" s="1"/>
      <c r="G287" s="1"/>
      <c r="I287"/>
      <c r="J287"/>
      <c r="K287"/>
      <c r="L287"/>
      <c r="M287"/>
      <c r="N287"/>
      <c r="O287"/>
      <c r="P287"/>
      <c r="Q287"/>
      <c r="R287"/>
      <c r="S287"/>
      <c r="T287"/>
      <c r="U287"/>
    </row>
    <row r="288" spans="1:21" s="63" customFormat="1" ht="20.100000000000001" customHeight="1" x14ac:dyDescent="0.25">
      <c r="A288" s="3"/>
      <c r="B288" s="3"/>
      <c r="C288" s="3"/>
      <c r="D288" s="1"/>
      <c r="E288" s="1"/>
      <c r="F288" s="1"/>
      <c r="G288" s="1"/>
      <c r="I288"/>
      <c r="J288"/>
      <c r="K288"/>
      <c r="L288"/>
      <c r="M288"/>
      <c r="N288"/>
      <c r="O288"/>
      <c r="P288"/>
      <c r="Q288"/>
      <c r="R288"/>
      <c r="S288"/>
      <c r="T288"/>
      <c r="U288"/>
    </row>
    <row r="289" spans="1:21" s="63" customFormat="1" ht="20.100000000000001" customHeight="1" x14ac:dyDescent="0.25">
      <c r="A289" s="1"/>
      <c r="B289" s="1"/>
      <c r="C289" s="1"/>
      <c r="D289" s="1"/>
      <c r="E289" s="1"/>
      <c r="F289" s="1"/>
      <c r="G289" s="1"/>
      <c r="I289"/>
      <c r="J289"/>
      <c r="K289"/>
      <c r="L289"/>
      <c r="M289"/>
      <c r="N289"/>
      <c r="O289"/>
      <c r="P289"/>
      <c r="Q289"/>
      <c r="R289"/>
      <c r="S289"/>
      <c r="T289"/>
      <c r="U289"/>
    </row>
    <row r="290" spans="1:21" s="63" customFormat="1" ht="20.100000000000001" customHeight="1" x14ac:dyDescent="0.25">
      <c r="A290" s="3"/>
      <c r="B290" s="3"/>
      <c r="C290" s="3"/>
      <c r="D290" s="1"/>
      <c r="E290" s="1"/>
      <c r="F290" s="1"/>
      <c r="G290" s="1"/>
      <c r="I290"/>
      <c r="J290"/>
      <c r="K290"/>
      <c r="L290"/>
      <c r="M290"/>
      <c r="N290"/>
      <c r="O290"/>
      <c r="P290"/>
      <c r="Q290"/>
      <c r="R290"/>
      <c r="S290"/>
      <c r="T290"/>
      <c r="U290"/>
    </row>
    <row r="291" spans="1:21" s="63" customFormat="1" ht="20.100000000000001" customHeight="1" x14ac:dyDescent="0.25">
      <c r="A291" s="1"/>
      <c r="B291" s="1"/>
      <c r="C291" s="1"/>
      <c r="D291" s="1"/>
      <c r="E291" s="1"/>
      <c r="F291" s="1"/>
      <c r="G291" s="1"/>
      <c r="I291"/>
      <c r="J291"/>
      <c r="K291"/>
      <c r="L291"/>
      <c r="M291"/>
      <c r="N291"/>
      <c r="O291"/>
      <c r="P291"/>
      <c r="Q291"/>
      <c r="R291"/>
      <c r="S291"/>
      <c r="T291"/>
      <c r="U291"/>
    </row>
    <row r="292" spans="1:21" s="63" customFormat="1" ht="20.100000000000001" customHeight="1" x14ac:dyDescent="0.25">
      <c r="A292" s="1"/>
      <c r="B292" s="1"/>
      <c r="C292" s="1"/>
      <c r="D292" s="1"/>
      <c r="E292" s="1"/>
      <c r="F292" s="1"/>
      <c r="G292" s="1"/>
      <c r="I292"/>
      <c r="J292"/>
      <c r="K292"/>
      <c r="L292"/>
      <c r="M292"/>
      <c r="N292"/>
      <c r="O292"/>
      <c r="P292"/>
      <c r="Q292"/>
      <c r="R292"/>
      <c r="S292"/>
      <c r="T292"/>
      <c r="U292"/>
    </row>
    <row r="293" spans="1:21" s="63" customFormat="1" ht="20.100000000000001" customHeight="1" x14ac:dyDescent="0.25">
      <c r="A293" s="4"/>
      <c r="B293" s="4"/>
      <c r="C293" s="4"/>
      <c r="D293" s="1"/>
      <c r="E293" s="1"/>
      <c r="F293" s="1"/>
      <c r="G293" s="1"/>
      <c r="I293"/>
      <c r="J293"/>
      <c r="K293"/>
      <c r="L293"/>
      <c r="M293"/>
      <c r="N293"/>
      <c r="O293"/>
      <c r="P293"/>
      <c r="Q293"/>
      <c r="R293"/>
      <c r="S293"/>
      <c r="T293"/>
      <c r="U293"/>
    </row>
    <row r="294" spans="1:21" s="63" customFormat="1" ht="20.100000000000001" customHeight="1" x14ac:dyDescent="0.25">
      <c r="A294" s="3"/>
      <c r="B294" s="3"/>
      <c r="C294" s="3"/>
      <c r="D294" s="1"/>
      <c r="E294" s="1"/>
      <c r="F294" s="1"/>
      <c r="G294" s="1"/>
      <c r="I294"/>
      <c r="J294"/>
      <c r="K294"/>
      <c r="L294"/>
      <c r="M294"/>
      <c r="N294"/>
      <c r="O294"/>
      <c r="P294"/>
      <c r="Q294"/>
      <c r="R294"/>
      <c r="S294"/>
      <c r="T294"/>
      <c r="U294"/>
    </row>
    <row r="295" spans="1:21" s="63" customFormat="1" ht="20.100000000000001" customHeight="1" x14ac:dyDescent="0.25">
      <c r="A295" s="3"/>
      <c r="B295" s="3"/>
      <c r="C295" s="3"/>
      <c r="D295" s="1"/>
      <c r="E295" s="1"/>
      <c r="F295" s="1"/>
      <c r="G295" s="1"/>
      <c r="I295"/>
      <c r="J295"/>
      <c r="K295"/>
      <c r="L295"/>
      <c r="M295"/>
      <c r="N295"/>
      <c r="O295"/>
      <c r="P295"/>
      <c r="Q295"/>
      <c r="R295"/>
      <c r="S295"/>
      <c r="T295"/>
      <c r="U295"/>
    </row>
    <row r="296" spans="1:21" s="63" customFormat="1" ht="20.100000000000001" customHeight="1" x14ac:dyDescent="0.25">
      <c r="A296" s="1"/>
      <c r="B296" s="1"/>
      <c r="C296" s="1"/>
      <c r="D296" s="1"/>
      <c r="E296" s="1"/>
      <c r="F296" s="1"/>
      <c r="G296" s="1"/>
      <c r="I296"/>
      <c r="J296"/>
      <c r="K296"/>
      <c r="L296"/>
      <c r="M296"/>
      <c r="N296"/>
      <c r="O296"/>
      <c r="P296"/>
      <c r="Q296"/>
      <c r="R296"/>
      <c r="S296"/>
      <c r="T296"/>
      <c r="U296"/>
    </row>
    <row r="297" spans="1:21" s="63" customFormat="1" ht="20.100000000000001" customHeight="1" x14ac:dyDescent="0.25">
      <c r="A297" s="3"/>
      <c r="B297" s="3"/>
      <c r="C297" s="3"/>
      <c r="D297" s="1"/>
      <c r="E297" s="1"/>
      <c r="F297" s="1"/>
      <c r="G297" s="1"/>
      <c r="I297"/>
      <c r="J297"/>
      <c r="K297"/>
      <c r="L297"/>
      <c r="M297"/>
      <c r="N297"/>
      <c r="O297"/>
      <c r="P297"/>
      <c r="Q297"/>
      <c r="R297"/>
      <c r="S297"/>
      <c r="T297"/>
      <c r="U297"/>
    </row>
    <row r="298" spans="1:21" s="63" customFormat="1" ht="20.100000000000001" customHeight="1" x14ac:dyDescent="0.25">
      <c r="A298" s="1"/>
      <c r="B298" s="1"/>
      <c r="C298" s="1"/>
      <c r="D298" s="1"/>
      <c r="E298" s="1"/>
      <c r="F298" s="1"/>
      <c r="G298" s="1"/>
      <c r="I298"/>
      <c r="J298"/>
      <c r="K298"/>
      <c r="L298"/>
      <c r="M298"/>
      <c r="N298"/>
      <c r="O298"/>
      <c r="P298"/>
      <c r="Q298"/>
      <c r="R298"/>
      <c r="S298"/>
      <c r="T298"/>
      <c r="U298"/>
    </row>
    <row r="299" spans="1:21" s="63" customFormat="1" ht="20.100000000000001" customHeight="1" x14ac:dyDescent="0.25">
      <c r="A299" s="1"/>
      <c r="B299" s="1"/>
      <c r="C299" s="1"/>
      <c r="D299" s="1"/>
      <c r="E299" s="1"/>
      <c r="F299" s="1"/>
      <c r="G299" s="1"/>
      <c r="I299"/>
      <c r="J299"/>
      <c r="K299"/>
      <c r="L299"/>
      <c r="M299"/>
      <c r="N299"/>
      <c r="O299"/>
      <c r="P299"/>
      <c r="Q299"/>
      <c r="R299"/>
      <c r="S299"/>
      <c r="T299"/>
      <c r="U299"/>
    </row>
    <row r="300" spans="1:21" s="63" customFormat="1" ht="20.100000000000001" customHeight="1" x14ac:dyDescent="0.25">
      <c r="A300" s="4"/>
      <c r="B300" s="4"/>
      <c r="C300" s="4"/>
      <c r="D300" s="1"/>
      <c r="E300" s="1"/>
      <c r="F300" s="1"/>
      <c r="G300" s="1"/>
      <c r="I300"/>
      <c r="J300"/>
      <c r="K300"/>
      <c r="L300"/>
      <c r="M300"/>
      <c r="N300"/>
      <c r="O300"/>
      <c r="P300"/>
      <c r="Q300"/>
      <c r="R300"/>
      <c r="S300"/>
      <c r="T300"/>
      <c r="U300"/>
    </row>
    <row r="301" spans="1:21" s="63" customFormat="1" ht="20.100000000000001" customHeight="1" x14ac:dyDescent="0.25">
      <c r="A301" s="3"/>
      <c r="B301" s="3"/>
      <c r="C301" s="3"/>
      <c r="D301" s="1"/>
      <c r="E301" s="1"/>
      <c r="F301" s="1"/>
      <c r="G301" s="1"/>
      <c r="I301"/>
      <c r="J301"/>
      <c r="K301"/>
      <c r="L301"/>
      <c r="M301"/>
      <c r="N301"/>
      <c r="O301"/>
      <c r="P301"/>
      <c r="Q301"/>
      <c r="R301"/>
      <c r="S301"/>
      <c r="T301"/>
      <c r="U301"/>
    </row>
    <row r="302" spans="1:21" s="63" customFormat="1" ht="20.100000000000001" customHeight="1" x14ac:dyDescent="0.25">
      <c r="A302" s="3"/>
      <c r="B302" s="3"/>
      <c r="C302" s="3"/>
      <c r="D302" s="1"/>
      <c r="E302" s="1"/>
      <c r="F302" s="1"/>
      <c r="G302" s="1"/>
      <c r="I302"/>
      <c r="J302"/>
      <c r="K302"/>
      <c r="L302"/>
      <c r="M302"/>
      <c r="N302"/>
      <c r="O302"/>
      <c r="P302"/>
      <c r="Q302"/>
      <c r="R302"/>
      <c r="S302"/>
      <c r="T302"/>
      <c r="U302"/>
    </row>
    <row r="303" spans="1:21" s="63" customFormat="1" ht="20.100000000000001" customHeight="1" x14ac:dyDescent="0.25">
      <c r="A303" s="1"/>
      <c r="B303" s="1"/>
      <c r="C303" s="1"/>
      <c r="D303" s="1"/>
      <c r="E303" s="1"/>
      <c r="F303" s="1"/>
      <c r="G303" s="1"/>
      <c r="I303"/>
      <c r="J303"/>
      <c r="K303"/>
      <c r="L303"/>
      <c r="M303"/>
      <c r="N303"/>
      <c r="O303"/>
      <c r="P303"/>
      <c r="Q303"/>
      <c r="R303"/>
      <c r="S303"/>
      <c r="T303"/>
      <c r="U303"/>
    </row>
    <row r="304" spans="1:21" s="63" customFormat="1" ht="20.100000000000001" customHeight="1" x14ac:dyDescent="0.25">
      <c r="A304" s="3"/>
      <c r="B304" s="3"/>
      <c r="C304" s="3"/>
      <c r="D304" s="1"/>
      <c r="E304" s="1"/>
      <c r="F304" s="1"/>
      <c r="G304" s="1"/>
      <c r="I304"/>
      <c r="J304"/>
      <c r="K304"/>
      <c r="L304"/>
      <c r="M304"/>
      <c r="N304"/>
      <c r="O304"/>
      <c r="P304"/>
      <c r="Q304"/>
      <c r="R304"/>
      <c r="S304"/>
      <c r="T304"/>
      <c r="U304"/>
    </row>
    <row r="305" spans="1:21" s="63" customFormat="1" ht="20.100000000000001" customHeight="1" x14ac:dyDescent="0.25">
      <c r="A305" s="1"/>
      <c r="B305" s="1"/>
      <c r="C305" s="1"/>
      <c r="D305" s="1"/>
      <c r="E305" s="1"/>
      <c r="F305" s="1"/>
      <c r="G305" s="1"/>
      <c r="I305"/>
      <c r="J305"/>
      <c r="K305"/>
      <c r="L305"/>
      <c r="M305"/>
      <c r="N305"/>
      <c r="O305"/>
      <c r="P305"/>
      <c r="Q305"/>
      <c r="R305"/>
      <c r="S305"/>
      <c r="T305"/>
      <c r="U305"/>
    </row>
    <row r="306" spans="1:21" s="63" customFormat="1" ht="20.100000000000001" customHeight="1" x14ac:dyDescent="0.25">
      <c r="A306" s="1"/>
      <c r="B306" s="1"/>
      <c r="C306" s="1"/>
      <c r="D306" s="1"/>
      <c r="E306" s="1"/>
      <c r="F306" s="1"/>
      <c r="G306" s="1"/>
      <c r="I306"/>
      <c r="J306"/>
      <c r="K306"/>
      <c r="L306"/>
      <c r="M306"/>
      <c r="N306"/>
      <c r="O306"/>
      <c r="P306"/>
      <c r="Q306"/>
      <c r="R306"/>
      <c r="S306"/>
      <c r="T306"/>
      <c r="U306"/>
    </row>
    <row r="307" spans="1:21" s="63" customFormat="1" ht="20.100000000000001" customHeight="1" x14ac:dyDescent="0.25">
      <c r="A307" s="4"/>
      <c r="B307" s="4"/>
      <c r="C307" s="4"/>
      <c r="D307" s="1"/>
      <c r="E307" s="1"/>
      <c r="F307" s="1"/>
      <c r="G307" s="1"/>
      <c r="I307"/>
      <c r="J307"/>
      <c r="K307"/>
      <c r="L307"/>
      <c r="M307"/>
      <c r="N307"/>
      <c r="O307"/>
      <c r="P307"/>
      <c r="Q307"/>
      <c r="R307"/>
      <c r="S307"/>
      <c r="T307"/>
      <c r="U307"/>
    </row>
    <row r="308" spans="1:21" s="63" customFormat="1" ht="20.100000000000001" customHeight="1" x14ac:dyDescent="0.25">
      <c r="A308" s="3"/>
      <c r="B308" s="3"/>
      <c r="C308" s="3"/>
      <c r="D308" s="1"/>
      <c r="E308" s="1"/>
      <c r="F308" s="1"/>
      <c r="G308" s="1"/>
      <c r="I308"/>
      <c r="J308"/>
      <c r="K308"/>
      <c r="L308"/>
      <c r="M308"/>
      <c r="N308"/>
      <c r="O308"/>
      <c r="P308"/>
      <c r="Q308"/>
      <c r="R308"/>
      <c r="S308"/>
      <c r="T308"/>
      <c r="U308"/>
    </row>
    <row r="309" spans="1:21" s="63" customFormat="1" ht="20.100000000000001" customHeight="1" x14ac:dyDescent="0.25">
      <c r="A309" s="3"/>
      <c r="B309" s="3"/>
      <c r="C309" s="3"/>
      <c r="D309" s="1"/>
      <c r="E309" s="1"/>
      <c r="F309" s="1"/>
      <c r="G309" s="1"/>
      <c r="I309"/>
      <c r="J309"/>
      <c r="K309"/>
      <c r="L309"/>
      <c r="M309"/>
      <c r="N309"/>
      <c r="O309"/>
      <c r="P309"/>
      <c r="Q309"/>
      <c r="R309"/>
      <c r="S309"/>
      <c r="T309"/>
      <c r="U309"/>
    </row>
    <row r="310" spans="1:21" s="63" customFormat="1" ht="20.100000000000001" customHeight="1" x14ac:dyDescent="0.25">
      <c r="A310" s="1"/>
      <c r="B310" s="1"/>
      <c r="C310" s="1"/>
      <c r="D310" s="1"/>
      <c r="E310" s="1"/>
      <c r="F310" s="1"/>
      <c r="G310" s="1"/>
      <c r="I310"/>
      <c r="J310"/>
      <c r="K310"/>
      <c r="L310"/>
      <c r="M310"/>
      <c r="N310"/>
      <c r="O310"/>
      <c r="P310"/>
      <c r="Q310"/>
      <c r="R310"/>
      <c r="S310"/>
      <c r="T310"/>
      <c r="U310"/>
    </row>
    <row r="311" spans="1:21" s="63" customFormat="1" ht="20.100000000000001" customHeight="1" x14ac:dyDescent="0.25">
      <c r="A311" s="3"/>
      <c r="B311" s="3"/>
      <c r="C311" s="3"/>
      <c r="D311" s="1"/>
      <c r="E311" s="1"/>
      <c r="F311" s="1"/>
      <c r="G311" s="1"/>
      <c r="I311"/>
      <c r="J311"/>
      <c r="K311"/>
      <c r="L311"/>
      <c r="M311"/>
      <c r="N311"/>
      <c r="O311"/>
      <c r="P311"/>
      <c r="Q311"/>
      <c r="R311"/>
      <c r="S311"/>
      <c r="T311"/>
      <c r="U311"/>
    </row>
    <row r="312" spans="1:21" s="63" customFormat="1" ht="20.100000000000001" customHeight="1" x14ac:dyDescent="0.25">
      <c r="A312" s="1"/>
      <c r="B312" s="1"/>
      <c r="C312" s="1"/>
      <c r="D312" s="1"/>
      <c r="E312" s="1"/>
      <c r="F312" s="1"/>
      <c r="G312" s="1"/>
      <c r="I312"/>
      <c r="J312"/>
      <c r="K312"/>
      <c r="L312"/>
      <c r="M312"/>
      <c r="N312"/>
      <c r="O312"/>
      <c r="P312"/>
      <c r="Q312"/>
      <c r="R312"/>
      <c r="S312"/>
      <c r="T312"/>
      <c r="U312"/>
    </row>
    <row r="313" spans="1:21" s="63" customFormat="1" ht="20.100000000000001" customHeight="1" x14ac:dyDescent="0.25">
      <c r="A313" s="1"/>
      <c r="B313" s="1"/>
      <c r="C313" s="1"/>
      <c r="D313" s="1"/>
      <c r="E313" s="1"/>
      <c r="F313" s="1"/>
      <c r="G313" s="1"/>
      <c r="I313"/>
      <c r="J313"/>
      <c r="K313"/>
      <c r="L313"/>
      <c r="M313"/>
      <c r="N313"/>
      <c r="O313"/>
      <c r="P313"/>
      <c r="Q313"/>
      <c r="R313"/>
      <c r="S313"/>
      <c r="T313"/>
      <c r="U313"/>
    </row>
    <row r="314" spans="1:21" s="63" customFormat="1" ht="20.100000000000001" customHeight="1" x14ac:dyDescent="0.25">
      <c r="A314" s="4"/>
      <c r="B314" s="4"/>
      <c r="C314" s="4"/>
      <c r="D314" s="1"/>
      <c r="E314" s="1"/>
      <c r="F314" s="1"/>
      <c r="G314" s="1"/>
      <c r="I314"/>
      <c r="J314"/>
      <c r="K314"/>
      <c r="L314"/>
      <c r="M314"/>
      <c r="N314"/>
      <c r="O314"/>
      <c r="P314"/>
      <c r="Q314"/>
      <c r="R314"/>
      <c r="S314"/>
      <c r="T314"/>
      <c r="U314"/>
    </row>
    <row r="315" spans="1:21" s="63" customFormat="1" ht="20.100000000000001" customHeight="1" x14ac:dyDescent="0.25">
      <c r="A315" s="3"/>
      <c r="B315" s="3"/>
      <c r="C315" s="3"/>
      <c r="D315" s="1"/>
      <c r="E315" s="1"/>
      <c r="F315" s="1"/>
      <c r="G315" s="1"/>
      <c r="I315"/>
      <c r="J315"/>
      <c r="K315"/>
      <c r="L315"/>
      <c r="M315"/>
      <c r="N315"/>
      <c r="O315"/>
      <c r="P315"/>
      <c r="Q315"/>
      <c r="R315"/>
      <c r="S315"/>
      <c r="T315"/>
      <c r="U315"/>
    </row>
    <row r="316" spans="1:21" s="63" customFormat="1" ht="20.100000000000001" customHeight="1" x14ac:dyDescent="0.25">
      <c r="A316" s="3"/>
      <c r="B316" s="3"/>
      <c r="C316" s="3"/>
      <c r="D316" s="1"/>
      <c r="E316" s="1"/>
      <c r="F316" s="1"/>
      <c r="G316" s="1"/>
      <c r="I316"/>
      <c r="J316"/>
      <c r="K316"/>
      <c r="L316"/>
      <c r="M316"/>
      <c r="N316"/>
      <c r="O316"/>
      <c r="P316"/>
      <c r="Q316"/>
      <c r="R316"/>
      <c r="S316"/>
      <c r="T316"/>
      <c r="U316"/>
    </row>
    <row r="317" spans="1:21" s="63" customFormat="1" ht="20.100000000000001" customHeight="1" x14ac:dyDescent="0.25">
      <c r="A317" s="1"/>
      <c r="B317" s="1"/>
      <c r="C317" s="1"/>
      <c r="D317" s="1"/>
      <c r="E317" s="1"/>
      <c r="F317" s="1"/>
      <c r="G317" s="1"/>
      <c r="I317"/>
      <c r="J317"/>
      <c r="K317"/>
      <c r="L317"/>
      <c r="M317"/>
      <c r="N317"/>
      <c r="O317"/>
      <c r="P317"/>
      <c r="Q317"/>
      <c r="R317"/>
      <c r="S317"/>
      <c r="T317"/>
      <c r="U317"/>
    </row>
    <row r="318" spans="1:21" s="63" customFormat="1" ht="20.100000000000001" customHeight="1" x14ac:dyDescent="0.25">
      <c r="A318" s="3"/>
      <c r="B318" s="3"/>
      <c r="C318" s="3"/>
      <c r="D318" s="1"/>
      <c r="E318" s="1"/>
      <c r="F318" s="1"/>
      <c r="G318" s="1"/>
      <c r="I318"/>
      <c r="J318"/>
      <c r="K318"/>
      <c r="L318"/>
      <c r="M318"/>
      <c r="N318"/>
      <c r="O318"/>
      <c r="P318"/>
      <c r="Q318"/>
      <c r="R318"/>
      <c r="S318"/>
      <c r="T318"/>
      <c r="U318"/>
    </row>
    <row r="319" spans="1:21" s="63" customFormat="1" ht="20.100000000000001" customHeight="1" x14ac:dyDescent="0.25">
      <c r="A319" s="1"/>
      <c r="B319" s="1"/>
      <c r="C319" s="1"/>
      <c r="D319" s="1"/>
      <c r="E319" s="1"/>
      <c r="F319" s="1"/>
      <c r="G319" s="1"/>
      <c r="I319"/>
      <c r="J319"/>
      <c r="K319"/>
      <c r="L319"/>
      <c r="M319"/>
      <c r="N319"/>
      <c r="O319"/>
      <c r="P319"/>
      <c r="Q319"/>
      <c r="R319"/>
      <c r="S319"/>
      <c r="T319"/>
      <c r="U319"/>
    </row>
    <row r="320" spans="1:21" s="63" customFormat="1" ht="20.100000000000001" customHeight="1" x14ac:dyDescent="0.25">
      <c r="A320" s="1"/>
      <c r="B320" s="1"/>
      <c r="C320" s="1"/>
      <c r="D320" s="1"/>
      <c r="E320" s="1"/>
      <c r="F320" s="1"/>
      <c r="G320" s="1"/>
      <c r="I320"/>
      <c r="J320"/>
      <c r="K320"/>
      <c r="L320"/>
      <c r="M320"/>
      <c r="N320"/>
      <c r="O320"/>
      <c r="P320"/>
      <c r="Q320"/>
      <c r="R320"/>
      <c r="S320"/>
      <c r="T320"/>
      <c r="U320"/>
    </row>
    <row r="321" spans="1:21" s="63" customFormat="1" ht="20.100000000000001" customHeight="1" x14ac:dyDescent="0.25">
      <c r="A321" s="4"/>
      <c r="B321" s="4"/>
      <c r="C321" s="4"/>
      <c r="D321" s="1"/>
      <c r="E321" s="1"/>
      <c r="F321" s="1"/>
      <c r="G321" s="1"/>
      <c r="I321"/>
      <c r="J321"/>
      <c r="K321"/>
      <c r="L321"/>
      <c r="M321"/>
      <c r="N321"/>
      <c r="O321"/>
      <c r="P321"/>
      <c r="Q321"/>
      <c r="R321"/>
      <c r="S321"/>
      <c r="T321"/>
      <c r="U321"/>
    </row>
    <row r="322" spans="1:21" s="63" customFormat="1" ht="20.100000000000001" customHeight="1" x14ac:dyDescent="0.25">
      <c r="A322" s="3"/>
      <c r="B322" s="3"/>
      <c r="C322" s="3"/>
      <c r="D322" s="1"/>
      <c r="E322" s="1"/>
      <c r="F322" s="1"/>
      <c r="G322" s="1"/>
      <c r="I322"/>
      <c r="J322"/>
      <c r="K322"/>
      <c r="L322"/>
      <c r="M322"/>
      <c r="N322"/>
      <c r="O322"/>
      <c r="P322"/>
      <c r="Q322"/>
      <c r="R322"/>
      <c r="S322"/>
      <c r="T322"/>
      <c r="U322"/>
    </row>
    <row r="323" spans="1:21" s="63" customFormat="1" ht="20.100000000000001" customHeight="1" x14ac:dyDescent="0.25">
      <c r="A323" s="3"/>
      <c r="B323" s="3"/>
      <c r="C323" s="3"/>
      <c r="D323" s="1"/>
      <c r="E323" s="1"/>
      <c r="F323" s="1"/>
      <c r="G323" s="1"/>
      <c r="I323"/>
      <c r="J323"/>
      <c r="K323"/>
      <c r="L323"/>
      <c r="M323"/>
      <c r="N323"/>
      <c r="O323"/>
      <c r="P323"/>
      <c r="Q323"/>
      <c r="R323"/>
      <c r="S323"/>
      <c r="T323"/>
      <c r="U323"/>
    </row>
    <row r="324" spans="1:21" s="63" customFormat="1" ht="20.100000000000001" customHeight="1" x14ac:dyDescent="0.25">
      <c r="A324" s="1"/>
      <c r="B324" s="1"/>
      <c r="C324" s="1"/>
      <c r="D324" s="1"/>
      <c r="E324" s="1"/>
      <c r="F324" s="1"/>
      <c r="G324" s="1"/>
      <c r="I324"/>
      <c r="J324"/>
      <c r="K324"/>
      <c r="L324"/>
      <c r="M324"/>
      <c r="N324"/>
      <c r="O324"/>
      <c r="P324"/>
      <c r="Q324"/>
      <c r="R324"/>
      <c r="S324"/>
      <c r="T324"/>
      <c r="U324"/>
    </row>
    <row r="325" spans="1:21" s="63" customFormat="1" ht="20.100000000000001" customHeight="1" x14ac:dyDescent="0.25">
      <c r="A325" s="3"/>
      <c r="B325" s="3"/>
      <c r="C325" s="3"/>
      <c r="D325" s="1"/>
      <c r="E325" s="1"/>
      <c r="F325" s="1"/>
      <c r="G325" s="1"/>
      <c r="I325"/>
      <c r="J325"/>
      <c r="K325"/>
      <c r="L325"/>
      <c r="M325"/>
      <c r="N325"/>
      <c r="O325"/>
      <c r="P325"/>
      <c r="Q325"/>
      <c r="R325"/>
      <c r="S325"/>
      <c r="T325"/>
      <c r="U325"/>
    </row>
    <row r="326" spans="1:21" s="63" customFormat="1" ht="20.100000000000001" customHeight="1" x14ac:dyDescent="0.25">
      <c r="A326" s="1"/>
      <c r="B326" s="1"/>
      <c r="C326" s="1"/>
      <c r="D326" s="1"/>
      <c r="E326" s="1"/>
      <c r="F326" s="1"/>
      <c r="G326" s="1"/>
      <c r="I326"/>
      <c r="J326"/>
      <c r="K326"/>
      <c r="L326"/>
      <c r="M326"/>
      <c r="N326"/>
      <c r="O326"/>
      <c r="P326"/>
      <c r="Q326"/>
      <c r="R326"/>
      <c r="S326"/>
      <c r="T326"/>
      <c r="U326"/>
    </row>
    <row r="327" spans="1:21" s="63" customFormat="1" ht="20.100000000000001" customHeight="1" x14ac:dyDescent="0.25">
      <c r="A327" s="1"/>
      <c r="B327" s="1"/>
      <c r="C327" s="1"/>
      <c r="D327" s="1"/>
      <c r="E327" s="1"/>
      <c r="F327" s="1"/>
      <c r="G327" s="1"/>
      <c r="I327"/>
      <c r="J327"/>
      <c r="K327"/>
      <c r="L327"/>
      <c r="M327"/>
      <c r="N327"/>
      <c r="O327"/>
      <c r="P327"/>
      <c r="Q327"/>
      <c r="R327"/>
      <c r="S327"/>
      <c r="T327"/>
      <c r="U327"/>
    </row>
    <row r="328" spans="1:21" s="63" customFormat="1" ht="20.100000000000001" customHeight="1" x14ac:dyDescent="0.25">
      <c r="A328" s="4"/>
      <c r="B328" s="4"/>
      <c r="C328" s="4"/>
      <c r="D328" s="1"/>
      <c r="E328" s="1"/>
      <c r="F328" s="1"/>
      <c r="G328" s="1"/>
      <c r="I328"/>
      <c r="J328"/>
      <c r="K328"/>
      <c r="L328"/>
      <c r="M328"/>
      <c r="N328"/>
      <c r="O328"/>
      <c r="P328"/>
      <c r="Q328"/>
      <c r="R328"/>
      <c r="S328"/>
      <c r="T328"/>
      <c r="U328"/>
    </row>
    <row r="329" spans="1:21" s="63" customFormat="1" ht="20.100000000000001" customHeight="1" x14ac:dyDescent="0.25">
      <c r="A329" s="3"/>
      <c r="B329" s="3"/>
      <c r="C329" s="3"/>
      <c r="D329" s="1"/>
      <c r="E329" s="1"/>
      <c r="F329" s="1"/>
      <c r="G329" s="1"/>
      <c r="I329"/>
      <c r="J329"/>
      <c r="K329"/>
      <c r="L329"/>
      <c r="M329"/>
      <c r="N329"/>
      <c r="O329"/>
      <c r="P329"/>
      <c r="Q329"/>
      <c r="R329"/>
      <c r="S329"/>
      <c r="T329"/>
      <c r="U329"/>
    </row>
    <row r="330" spans="1:21" s="63" customFormat="1" ht="20.100000000000001" customHeight="1" x14ac:dyDescent="0.25">
      <c r="A330" s="3"/>
      <c r="B330" s="3"/>
      <c r="C330" s="3"/>
      <c r="D330" s="1"/>
      <c r="E330" s="1"/>
      <c r="F330" s="1"/>
      <c r="G330" s="1"/>
      <c r="I330"/>
      <c r="J330"/>
      <c r="K330"/>
      <c r="L330"/>
      <c r="M330"/>
      <c r="N330"/>
      <c r="O330"/>
      <c r="P330"/>
      <c r="Q330"/>
      <c r="R330"/>
      <c r="S330"/>
      <c r="T330"/>
      <c r="U330"/>
    </row>
    <row r="331" spans="1:21" s="63" customFormat="1" ht="20.100000000000001" customHeight="1" x14ac:dyDescent="0.25">
      <c r="A331" s="1"/>
      <c r="B331" s="1"/>
      <c r="C331" s="1"/>
      <c r="D331" s="1"/>
      <c r="E331" s="1"/>
      <c r="F331" s="1"/>
      <c r="G331" s="1"/>
      <c r="I331"/>
      <c r="J331"/>
      <c r="K331"/>
      <c r="L331"/>
      <c r="M331"/>
      <c r="N331"/>
      <c r="O331"/>
      <c r="P331"/>
      <c r="Q331"/>
      <c r="R331"/>
      <c r="S331"/>
      <c r="T331"/>
      <c r="U331"/>
    </row>
    <row r="332" spans="1:21" s="63" customFormat="1" ht="20.100000000000001" customHeight="1" x14ac:dyDescent="0.25">
      <c r="A332" s="3"/>
      <c r="B332" s="3"/>
      <c r="C332" s="3"/>
      <c r="D332" s="1"/>
      <c r="E332" s="1"/>
      <c r="F332" s="1"/>
      <c r="G332" s="1"/>
      <c r="I332"/>
      <c r="J332"/>
      <c r="K332"/>
      <c r="L332"/>
      <c r="M332"/>
      <c r="N332"/>
      <c r="O332"/>
      <c r="P332"/>
      <c r="Q332"/>
      <c r="R332"/>
      <c r="S332"/>
      <c r="T332"/>
      <c r="U332"/>
    </row>
    <row r="333" spans="1:21" s="63" customFormat="1" ht="20.100000000000001" customHeight="1" x14ac:dyDescent="0.25">
      <c r="A333" s="1"/>
      <c r="B333" s="1"/>
      <c r="C333" s="1"/>
      <c r="D333" s="1"/>
      <c r="E333" s="1"/>
      <c r="F333" s="1"/>
      <c r="G333" s="1"/>
      <c r="I333"/>
      <c r="J333"/>
      <c r="K333"/>
      <c r="L333"/>
      <c r="M333"/>
      <c r="N333"/>
      <c r="O333"/>
      <c r="P333"/>
      <c r="Q333"/>
      <c r="R333"/>
      <c r="S333"/>
      <c r="T333"/>
      <c r="U333"/>
    </row>
    <row r="334" spans="1:21" s="63" customFormat="1" ht="20.100000000000001" customHeight="1" x14ac:dyDescent="0.25">
      <c r="A334" s="1"/>
      <c r="B334" s="1"/>
      <c r="C334" s="1"/>
      <c r="D334" s="1"/>
      <c r="E334" s="1"/>
      <c r="F334" s="1"/>
      <c r="G334" s="1"/>
      <c r="I334"/>
      <c r="J334"/>
      <c r="K334"/>
      <c r="L334"/>
      <c r="M334"/>
      <c r="N334"/>
      <c r="O334"/>
      <c r="P334"/>
      <c r="Q334"/>
      <c r="R334"/>
      <c r="S334"/>
      <c r="T334"/>
      <c r="U334"/>
    </row>
    <row r="335" spans="1:21" s="63" customFormat="1" ht="20.100000000000001" customHeight="1" x14ac:dyDescent="0.25">
      <c r="A335" s="4"/>
      <c r="B335" s="4"/>
      <c r="C335" s="4"/>
      <c r="D335" s="1"/>
      <c r="E335" s="1"/>
      <c r="F335" s="1"/>
      <c r="G335" s="1"/>
      <c r="I335"/>
      <c r="J335"/>
      <c r="K335"/>
      <c r="L335"/>
      <c r="M335"/>
      <c r="N335"/>
      <c r="O335"/>
      <c r="P335"/>
      <c r="Q335"/>
      <c r="R335"/>
      <c r="S335"/>
      <c r="T335"/>
      <c r="U335"/>
    </row>
    <row r="336" spans="1:21" s="63" customFormat="1" ht="20.100000000000001" customHeight="1" x14ac:dyDescent="0.25">
      <c r="A336" s="3"/>
      <c r="B336" s="3"/>
      <c r="C336" s="3"/>
      <c r="D336" s="1"/>
      <c r="E336" s="1"/>
      <c r="F336" s="1"/>
      <c r="G336" s="1"/>
      <c r="I336"/>
      <c r="J336"/>
      <c r="K336"/>
      <c r="L336"/>
      <c r="M336"/>
      <c r="N336"/>
      <c r="O336"/>
      <c r="P336"/>
      <c r="Q336"/>
      <c r="R336"/>
      <c r="S336"/>
      <c r="T336"/>
      <c r="U336"/>
    </row>
    <row r="337" spans="1:21" s="63" customFormat="1" ht="20.100000000000001" customHeight="1" x14ac:dyDescent="0.25">
      <c r="A337" s="3"/>
      <c r="B337" s="3"/>
      <c r="C337" s="3"/>
      <c r="D337" s="1"/>
      <c r="E337" s="1"/>
      <c r="F337" s="1"/>
      <c r="G337" s="1"/>
      <c r="I337"/>
      <c r="J337"/>
      <c r="K337"/>
      <c r="L337"/>
      <c r="M337"/>
      <c r="N337"/>
      <c r="O337"/>
      <c r="P337"/>
      <c r="Q337"/>
      <c r="R337"/>
      <c r="S337"/>
      <c r="T337"/>
      <c r="U337"/>
    </row>
    <row r="338" spans="1:21" s="63" customFormat="1" ht="20.100000000000001" customHeight="1" x14ac:dyDescent="0.25">
      <c r="A338" s="1"/>
      <c r="B338" s="1"/>
      <c r="C338" s="1"/>
      <c r="D338" s="1"/>
      <c r="E338" s="1"/>
      <c r="F338" s="1"/>
      <c r="G338" s="1"/>
      <c r="I338"/>
      <c r="J338"/>
      <c r="K338"/>
      <c r="L338"/>
      <c r="M338"/>
      <c r="N338"/>
      <c r="O338"/>
      <c r="P338"/>
      <c r="Q338"/>
      <c r="R338"/>
      <c r="S338"/>
      <c r="T338"/>
      <c r="U338"/>
    </row>
    <row r="339" spans="1:21" s="63" customFormat="1" ht="20.100000000000001" customHeight="1" x14ac:dyDescent="0.25">
      <c r="A339" s="3"/>
      <c r="B339" s="3"/>
      <c r="C339" s="3"/>
      <c r="D339" s="1"/>
      <c r="E339" s="1"/>
      <c r="F339" s="1"/>
      <c r="G339" s="1"/>
      <c r="I339"/>
      <c r="J339"/>
      <c r="K339"/>
      <c r="L339"/>
      <c r="M339"/>
      <c r="N339"/>
      <c r="O339"/>
      <c r="P339"/>
      <c r="Q339"/>
      <c r="R339"/>
      <c r="S339"/>
      <c r="T339"/>
      <c r="U339"/>
    </row>
    <row r="340" spans="1:21" s="63" customFormat="1" ht="20.100000000000001" customHeight="1" x14ac:dyDescent="0.25">
      <c r="A340" s="1"/>
      <c r="B340" s="1"/>
      <c r="C340" s="1"/>
      <c r="D340" s="1"/>
      <c r="E340" s="1"/>
      <c r="F340" s="1"/>
      <c r="G340" s="1"/>
      <c r="I340"/>
      <c r="J340"/>
      <c r="K340"/>
      <c r="L340"/>
      <c r="M340"/>
      <c r="N340"/>
      <c r="O340"/>
      <c r="P340"/>
      <c r="Q340"/>
      <c r="R340"/>
      <c r="S340"/>
      <c r="T340"/>
      <c r="U340"/>
    </row>
    <row r="341" spans="1:21" s="63" customFormat="1" ht="20.100000000000001" customHeight="1" x14ac:dyDescent="0.25">
      <c r="A341" s="1"/>
      <c r="B341" s="1"/>
      <c r="C341" s="1"/>
      <c r="D341" s="1"/>
      <c r="E341" s="1"/>
      <c r="F341" s="1"/>
      <c r="G341" s="1"/>
      <c r="I341"/>
      <c r="J341"/>
      <c r="K341"/>
      <c r="L341"/>
      <c r="M341"/>
      <c r="N341"/>
      <c r="O341"/>
      <c r="P341"/>
      <c r="Q341"/>
      <c r="R341"/>
      <c r="S341"/>
      <c r="T341"/>
      <c r="U341"/>
    </row>
    <row r="342" spans="1:21" s="63" customFormat="1" ht="20.100000000000001" customHeight="1" x14ac:dyDescent="0.25">
      <c r="A342" s="4"/>
      <c r="B342" s="4"/>
      <c r="C342" s="4"/>
      <c r="D342" s="1"/>
      <c r="E342" s="1"/>
      <c r="F342" s="1"/>
      <c r="G342" s="1"/>
      <c r="I342"/>
      <c r="J342"/>
      <c r="K342"/>
      <c r="L342"/>
      <c r="M342"/>
      <c r="N342"/>
      <c r="O342"/>
      <c r="P342"/>
      <c r="Q342"/>
      <c r="R342"/>
      <c r="S342"/>
      <c r="T342"/>
      <c r="U342"/>
    </row>
    <row r="343" spans="1:21" s="63" customFormat="1" ht="20.100000000000001" customHeight="1" x14ac:dyDescent="0.25">
      <c r="A343" s="3"/>
      <c r="B343" s="3"/>
      <c r="C343" s="3"/>
      <c r="D343" s="1"/>
      <c r="E343" s="1"/>
      <c r="F343" s="1"/>
      <c r="G343" s="1"/>
      <c r="I343"/>
      <c r="J343"/>
      <c r="K343"/>
      <c r="L343"/>
      <c r="M343"/>
      <c r="N343"/>
      <c r="O343"/>
      <c r="P343"/>
      <c r="Q343"/>
      <c r="R343"/>
      <c r="S343"/>
      <c r="T343"/>
      <c r="U343"/>
    </row>
    <row r="344" spans="1:21" s="63" customFormat="1" ht="20.100000000000001" customHeight="1" x14ac:dyDescent="0.25">
      <c r="A344" s="3"/>
      <c r="B344" s="3"/>
      <c r="C344" s="3"/>
      <c r="D344" s="1"/>
      <c r="E344" s="1"/>
      <c r="F344" s="1"/>
      <c r="G344" s="1"/>
      <c r="I344"/>
      <c r="J344"/>
      <c r="K344"/>
      <c r="L344"/>
      <c r="M344"/>
      <c r="N344"/>
      <c r="O344"/>
      <c r="P344"/>
      <c r="Q344"/>
      <c r="R344"/>
      <c r="S344"/>
      <c r="T344"/>
      <c r="U344"/>
    </row>
    <row r="345" spans="1:21" s="63" customFormat="1" ht="20.100000000000001" customHeight="1" x14ac:dyDescent="0.25">
      <c r="A345" s="1"/>
      <c r="B345" s="1"/>
      <c r="C345" s="1"/>
      <c r="D345" s="1"/>
      <c r="E345" s="1"/>
      <c r="F345" s="1"/>
      <c r="G345" s="1"/>
      <c r="I345"/>
      <c r="J345"/>
      <c r="K345"/>
      <c r="L345"/>
      <c r="M345"/>
      <c r="N345"/>
      <c r="O345"/>
      <c r="P345"/>
      <c r="Q345"/>
      <c r="R345"/>
      <c r="S345"/>
      <c r="T345"/>
      <c r="U345"/>
    </row>
    <row r="346" spans="1:21" s="63" customFormat="1" ht="20.100000000000001" customHeight="1" x14ac:dyDescent="0.25">
      <c r="A346" s="3"/>
      <c r="B346" s="3"/>
      <c r="C346" s="3"/>
      <c r="D346" s="1"/>
      <c r="E346" s="1"/>
      <c r="F346" s="1"/>
      <c r="G346" s="1"/>
      <c r="I346"/>
      <c r="J346"/>
      <c r="K346"/>
      <c r="L346"/>
      <c r="M346"/>
      <c r="N346"/>
      <c r="O346"/>
      <c r="P346"/>
      <c r="Q346"/>
      <c r="R346"/>
      <c r="S346"/>
      <c r="T346"/>
      <c r="U346"/>
    </row>
    <row r="347" spans="1:21" s="63" customFormat="1" ht="20.100000000000001" customHeight="1" x14ac:dyDescent="0.25">
      <c r="A347" s="1"/>
      <c r="B347" s="1"/>
      <c r="C347" s="1"/>
      <c r="D347" s="1"/>
      <c r="E347" s="1"/>
      <c r="F347" s="1"/>
      <c r="G347" s="1"/>
      <c r="I347"/>
      <c r="J347"/>
      <c r="K347"/>
      <c r="L347"/>
      <c r="M347"/>
      <c r="N347"/>
      <c r="O347"/>
      <c r="P347"/>
      <c r="Q347"/>
      <c r="R347"/>
      <c r="S347"/>
      <c r="T347"/>
      <c r="U347"/>
    </row>
    <row r="348" spans="1:21" s="63" customFormat="1" ht="20.100000000000001" customHeight="1" x14ac:dyDescent="0.25">
      <c r="A348" s="1"/>
      <c r="B348" s="1"/>
      <c r="C348" s="1"/>
      <c r="D348" s="1"/>
      <c r="E348" s="1"/>
      <c r="F348" s="1"/>
      <c r="G348" s="1"/>
      <c r="I348"/>
      <c r="J348"/>
      <c r="K348"/>
      <c r="L348"/>
      <c r="M348"/>
      <c r="N348"/>
      <c r="O348"/>
      <c r="P348"/>
      <c r="Q348"/>
      <c r="R348"/>
      <c r="S348"/>
      <c r="T348"/>
      <c r="U348"/>
    </row>
    <row r="349" spans="1:21" s="63" customFormat="1" ht="20.100000000000001" customHeight="1" x14ac:dyDescent="0.25">
      <c r="A349" s="4"/>
      <c r="B349" s="4"/>
      <c r="C349" s="4"/>
      <c r="D349" s="1"/>
      <c r="E349" s="1"/>
      <c r="F349" s="1"/>
      <c r="G349" s="1"/>
      <c r="I349"/>
      <c r="J349"/>
      <c r="K349"/>
      <c r="L349"/>
      <c r="M349"/>
      <c r="N349"/>
      <c r="O349"/>
      <c r="P349"/>
      <c r="Q349"/>
      <c r="R349"/>
      <c r="S349"/>
      <c r="T349"/>
      <c r="U349"/>
    </row>
    <row r="350" spans="1:21" s="63" customFormat="1" ht="20.100000000000001" customHeight="1" x14ac:dyDescent="0.25">
      <c r="A350" s="3"/>
      <c r="B350" s="3"/>
      <c r="C350" s="3"/>
      <c r="D350" s="1"/>
      <c r="E350" s="1"/>
      <c r="F350" s="1"/>
      <c r="G350" s="1"/>
      <c r="I350"/>
      <c r="J350"/>
      <c r="K350"/>
      <c r="L350"/>
      <c r="M350"/>
      <c r="N350"/>
      <c r="O350"/>
      <c r="P350"/>
      <c r="Q350"/>
      <c r="R350"/>
      <c r="S350"/>
      <c r="T350"/>
      <c r="U350"/>
    </row>
    <row r="351" spans="1:21" s="63" customFormat="1" ht="20.100000000000001" customHeight="1" x14ac:dyDescent="0.25">
      <c r="A351" s="3"/>
      <c r="B351" s="3"/>
      <c r="C351" s="3"/>
      <c r="D351" s="1"/>
      <c r="E351" s="1"/>
      <c r="F351" s="1"/>
      <c r="G351" s="1"/>
      <c r="I351"/>
      <c r="J351"/>
      <c r="K351"/>
      <c r="L351"/>
      <c r="M351"/>
      <c r="N351"/>
      <c r="O351"/>
      <c r="P351"/>
      <c r="Q351"/>
      <c r="R351"/>
      <c r="S351"/>
      <c r="T351"/>
      <c r="U351"/>
    </row>
    <row r="352" spans="1:21" s="63" customFormat="1" ht="20.100000000000001" customHeight="1" x14ac:dyDescent="0.25">
      <c r="A352" s="1"/>
      <c r="B352" s="1"/>
      <c r="C352" s="1"/>
      <c r="D352" s="1"/>
      <c r="E352" s="1"/>
      <c r="F352" s="1"/>
      <c r="G352" s="1"/>
      <c r="I352"/>
      <c r="J352"/>
      <c r="K352"/>
      <c r="L352"/>
      <c r="M352"/>
      <c r="N352"/>
      <c r="O352"/>
      <c r="P352"/>
      <c r="Q352"/>
      <c r="R352"/>
      <c r="S352"/>
      <c r="T352"/>
      <c r="U352"/>
    </row>
    <row r="353" spans="1:21" s="63" customFormat="1" ht="20.100000000000001" customHeight="1" x14ac:dyDescent="0.25">
      <c r="A353" s="3"/>
      <c r="B353" s="3"/>
      <c r="C353" s="3"/>
      <c r="D353" s="1"/>
      <c r="E353" s="1"/>
      <c r="F353" s="1"/>
      <c r="G353" s="1"/>
      <c r="I353"/>
      <c r="J353"/>
      <c r="K353"/>
      <c r="L353"/>
      <c r="M353"/>
      <c r="N353"/>
      <c r="O353"/>
      <c r="P353"/>
      <c r="Q353"/>
      <c r="R353"/>
      <c r="S353"/>
      <c r="T353"/>
      <c r="U353"/>
    </row>
    <row r="354" spans="1:21" s="63" customFormat="1" ht="20.100000000000001" customHeight="1" x14ac:dyDescent="0.25">
      <c r="A354" s="1"/>
      <c r="B354" s="1"/>
      <c r="C354" s="1"/>
      <c r="D354" s="1"/>
      <c r="E354" s="1"/>
      <c r="F354" s="1"/>
      <c r="G354" s="1"/>
      <c r="I354"/>
      <c r="J354"/>
      <c r="K354"/>
      <c r="L354"/>
      <c r="M354"/>
      <c r="N354"/>
      <c r="O354"/>
      <c r="P354"/>
      <c r="Q354"/>
      <c r="R354"/>
      <c r="S354"/>
      <c r="T354"/>
      <c r="U354"/>
    </row>
    <row r="355" spans="1:21" s="63" customFormat="1" ht="20.100000000000001" customHeight="1" x14ac:dyDescent="0.25">
      <c r="A355" s="1"/>
      <c r="B355" s="1"/>
      <c r="C355" s="1"/>
      <c r="D355" s="1"/>
      <c r="E355" s="1"/>
      <c r="F355" s="1"/>
      <c r="G355" s="1"/>
      <c r="I355"/>
      <c r="J355"/>
      <c r="K355"/>
      <c r="L355"/>
      <c r="M355"/>
      <c r="N355"/>
      <c r="O355"/>
      <c r="P355"/>
      <c r="Q355"/>
      <c r="R355"/>
      <c r="S355"/>
      <c r="T355"/>
      <c r="U355"/>
    </row>
    <row r="356" spans="1:21" s="63" customFormat="1" ht="20.100000000000001" customHeight="1" x14ac:dyDescent="0.25">
      <c r="A356" s="4"/>
      <c r="B356" s="4"/>
      <c r="C356" s="4"/>
      <c r="D356" s="1"/>
      <c r="E356" s="1"/>
      <c r="F356" s="1"/>
      <c r="G356" s="1"/>
      <c r="I356"/>
      <c r="J356"/>
      <c r="K356"/>
      <c r="L356"/>
      <c r="M356"/>
      <c r="N356"/>
      <c r="O356"/>
      <c r="P356"/>
      <c r="Q356"/>
      <c r="R356"/>
      <c r="S356"/>
      <c r="T356"/>
      <c r="U356"/>
    </row>
    <row r="357" spans="1:21" s="63" customFormat="1" ht="20.100000000000001" customHeight="1" x14ac:dyDescent="0.25">
      <c r="A357" s="3"/>
      <c r="B357" s="3"/>
      <c r="C357" s="3"/>
      <c r="D357" s="1"/>
      <c r="E357" s="1"/>
      <c r="F357" s="1"/>
      <c r="G357" s="1"/>
      <c r="I357"/>
      <c r="J357"/>
      <c r="K357"/>
      <c r="L357"/>
      <c r="M357"/>
      <c r="N357"/>
      <c r="O357"/>
      <c r="P357"/>
      <c r="Q357"/>
      <c r="R357"/>
      <c r="S357"/>
      <c r="T357"/>
      <c r="U357"/>
    </row>
    <row r="358" spans="1:21" s="63" customFormat="1" ht="20.100000000000001" customHeight="1" x14ac:dyDescent="0.25">
      <c r="A358" s="3"/>
      <c r="B358" s="3"/>
      <c r="C358" s="3"/>
      <c r="D358" s="1"/>
      <c r="E358" s="1"/>
      <c r="F358" s="1"/>
      <c r="G358" s="1"/>
      <c r="I358"/>
      <c r="J358"/>
      <c r="K358"/>
      <c r="L358"/>
      <c r="M358"/>
      <c r="N358"/>
      <c r="O358"/>
      <c r="P358"/>
      <c r="Q358"/>
      <c r="R358"/>
      <c r="S358"/>
      <c r="T358"/>
      <c r="U358"/>
    </row>
    <row r="359" spans="1:21" s="63" customFormat="1" ht="20.100000000000001" customHeight="1" x14ac:dyDescent="0.25">
      <c r="A359" s="1"/>
      <c r="B359" s="1"/>
      <c r="C359" s="1"/>
      <c r="D359" s="1"/>
      <c r="E359" s="1"/>
      <c r="F359" s="1"/>
      <c r="G359" s="1"/>
      <c r="I359"/>
      <c r="J359"/>
      <c r="K359"/>
      <c r="L359"/>
      <c r="M359"/>
      <c r="N359"/>
      <c r="O359"/>
      <c r="P359"/>
      <c r="Q359"/>
      <c r="R359"/>
      <c r="S359"/>
      <c r="T359"/>
      <c r="U359"/>
    </row>
    <row r="360" spans="1:21" s="63" customFormat="1" ht="20.100000000000001" customHeight="1" x14ac:dyDescent="0.25">
      <c r="A360" s="3"/>
      <c r="B360" s="3"/>
      <c r="C360" s="3"/>
      <c r="D360" s="1"/>
      <c r="E360" s="1"/>
      <c r="F360" s="1"/>
      <c r="G360" s="1"/>
      <c r="I360"/>
      <c r="J360"/>
      <c r="K360"/>
      <c r="L360"/>
      <c r="M360"/>
      <c r="N360"/>
      <c r="O360"/>
      <c r="P360"/>
      <c r="Q360"/>
      <c r="R360"/>
      <c r="S360"/>
      <c r="T360"/>
      <c r="U360"/>
    </row>
    <row r="361" spans="1:21" s="63" customFormat="1" ht="20.100000000000001" customHeight="1" x14ac:dyDescent="0.25">
      <c r="A361" s="1"/>
      <c r="B361" s="1"/>
      <c r="C361" s="1"/>
      <c r="D361" s="1"/>
      <c r="E361" s="1"/>
      <c r="F361" s="1"/>
      <c r="G361" s="1"/>
      <c r="I361"/>
      <c r="J361"/>
      <c r="K361"/>
      <c r="L361"/>
      <c r="M361"/>
      <c r="N361"/>
      <c r="O361"/>
      <c r="P361"/>
      <c r="Q361"/>
      <c r="R361"/>
      <c r="S361"/>
      <c r="T361"/>
      <c r="U361"/>
    </row>
    <row r="362" spans="1:21" s="63" customFormat="1" ht="20.100000000000001" customHeight="1" x14ac:dyDescent="0.25">
      <c r="A362" s="1"/>
      <c r="B362" s="1"/>
      <c r="C362" s="1"/>
      <c r="D362" s="1"/>
      <c r="E362" s="1"/>
      <c r="F362" s="1"/>
      <c r="G362" s="1"/>
      <c r="I362"/>
      <c r="J362"/>
      <c r="K362"/>
      <c r="L362"/>
      <c r="M362"/>
      <c r="N362"/>
      <c r="O362"/>
      <c r="P362"/>
      <c r="Q362"/>
      <c r="R362"/>
      <c r="S362"/>
      <c r="T362"/>
      <c r="U362"/>
    </row>
    <row r="363" spans="1:21" s="63" customFormat="1" ht="20.100000000000001" customHeight="1" x14ac:dyDescent="0.25">
      <c r="A363" s="4"/>
      <c r="B363" s="4"/>
      <c r="C363" s="4"/>
      <c r="D363" s="1"/>
      <c r="E363" s="1"/>
      <c r="F363" s="1"/>
      <c r="G363" s="1"/>
      <c r="I363"/>
      <c r="J363"/>
      <c r="K363"/>
      <c r="L363"/>
      <c r="M363"/>
      <c r="N363"/>
      <c r="O363"/>
      <c r="P363"/>
      <c r="Q363"/>
      <c r="R363"/>
      <c r="S363"/>
      <c r="T363"/>
      <c r="U363"/>
    </row>
    <row r="364" spans="1:21" s="63" customFormat="1" ht="20.100000000000001" customHeight="1" x14ac:dyDescent="0.25">
      <c r="A364" s="3"/>
      <c r="B364" s="3"/>
      <c r="C364" s="3"/>
      <c r="D364" s="1"/>
      <c r="E364" s="1"/>
      <c r="F364" s="1"/>
      <c r="G364" s="1"/>
      <c r="I364"/>
      <c r="J364"/>
      <c r="K364"/>
      <c r="L364"/>
      <c r="M364"/>
      <c r="N364"/>
      <c r="O364"/>
      <c r="P364"/>
      <c r="Q364"/>
      <c r="R364"/>
      <c r="S364"/>
      <c r="T364"/>
      <c r="U364"/>
    </row>
    <row r="365" spans="1:21" s="63" customFormat="1" ht="20.100000000000001" customHeight="1" x14ac:dyDescent="0.25">
      <c r="A365" s="3"/>
      <c r="B365" s="3"/>
      <c r="C365" s="3"/>
      <c r="D365" s="1"/>
      <c r="E365" s="1"/>
      <c r="F365" s="1"/>
      <c r="G365" s="1"/>
      <c r="I365"/>
      <c r="J365"/>
      <c r="K365"/>
      <c r="L365"/>
      <c r="M365"/>
      <c r="N365"/>
      <c r="O365"/>
      <c r="P365"/>
      <c r="Q365"/>
      <c r="R365"/>
      <c r="S365"/>
      <c r="T365"/>
      <c r="U365"/>
    </row>
    <row r="366" spans="1:21" s="63" customFormat="1" ht="20.100000000000001" customHeight="1" x14ac:dyDescent="0.25">
      <c r="A366" s="1"/>
      <c r="B366" s="1"/>
      <c r="C366" s="1"/>
      <c r="D366" s="1"/>
      <c r="E366" s="1"/>
      <c r="F366" s="1"/>
      <c r="G366" s="1"/>
      <c r="I366"/>
      <c r="J366"/>
      <c r="K366"/>
      <c r="L366"/>
      <c r="M366"/>
      <c r="N366"/>
      <c r="O366"/>
      <c r="P366"/>
      <c r="Q366"/>
      <c r="R366"/>
      <c r="S366"/>
      <c r="T366"/>
      <c r="U366"/>
    </row>
    <row r="367" spans="1:21" s="63" customFormat="1" ht="20.100000000000001" customHeight="1" x14ac:dyDescent="0.25">
      <c r="A367" s="3"/>
      <c r="B367" s="3"/>
      <c r="C367" s="3"/>
      <c r="D367" s="1"/>
      <c r="E367" s="1"/>
      <c r="F367" s="1"/>
      <c r="G367" s="1"/>
      <c r="I367"/>
      <c r="J367"/>
      <c r="K367"/>
      <c r="L367"/>
      <c r="M367"/>
      <c r="N367"/>
      <c r="O367"/>
      <c r="P367"/>
      <c r="Q367"/>
      <c r="R367"/>
      <c r="S367"/>
      <c r="T367"/>
      <c r="U367"/>
    </row>
    <row r="368" spans="1:21" s="63" customFormat="1" ht="20.100000000000001" customHeight="1" x14ac:dyDescent="0.25">
      <c r="A368" s="1"/>
      <c r="B368" s="1"/>
      <c r="C368" s="1"/>
      <c r="D368" s="1"/>
      <c r="E368" s="1"/>
      <c r="F368" s="1"/>
      <c r="G368" s="1"/>
      <c r="I368"/>
      <c r="J368"/>
      <c r="K368"/>
      <c r="L368"/>
      <c r="M368"/>
      <c r="N368"/>
      <c r="O368"/>
      <c r="P368"/>
      <c r="Q368"/>
      <c r="R368"/>
      <c r="S368"/>
      <c r="T368"/>
      <c r="U368"/>
    </row>
    <row r="369" spans="1:21" s="63" customFormat="1" ht="20.100000000000001" customHeight="1" x14ac:dyDescent="0.25">
      <c r="A369" s="1"/>
      <c r="B369" s="1"/>
      <c r="C369" s="1"/>
      <c r="D369" s="1"/>
      <c r="E369" s="1"/>
      <c r="F369" s="1"/>
      <c r="G369" s="1"/>
      <c r="I369"/>
      <c r="J369"/>
      <c r="K369"/>
      <c r="L369"/>
      <c r="M369"/>
      <c r="N369"/>
      <c r="O369"/>
      <c r="P369"/>
      <c r="Q369"/>
      <c r="R369"/>
      <c r="S369"/>
      <c r="T369"/>
      <c r="U369"/>
    </row>
    <row r="370" spans="1:21" s="63" customFormat="1" ht="20.100000000000001" customHeight="1" x14ac:dyDescent="0.25">
      <c r="A370" s="4"/>
      <c r="B370" s="4"/>
      <c r="C370" s="4"/>
      <c r="D370" s="1"/>
      <c r="E370" s="1"/>
      <c r="F370" s="1"/>
      <c r="G370" s="1"/>
      <c r="I370"/>
      <c r="J370"/>
      <c r="K370"/>
      <c r="L370"/>
      <c r="M370"/>
      <c r="N370"/>
      <c r="O370"/>
      <c r="P370"/>
      <c r="Q370"/>
      <c r="R370"/>
      <c r="S370"/>
      <c r="T370"/>
      <c r="U370"/>
    </row>
    <row r="371" spans="1:21" s="63" customFormat="1" ht="20.100000000000001" customHeight="1" x14ac:dyDescent="0.25">
      <c r="A371" s="3"/>
      <c r="B371" s="3"/>
      <c r="C371" s="3"/>
      <c r="D371" s="1"/>
      <c r="E371" s="1"/>
      <c r="F371" s="1"/>
      <c r="G371" s="1"/>
      <c r="I371"/>
      <c r="J371"/>
      <c r="K371"/>
      <c r="L371"/>
      <c r="M371"/>
      <c r="N371"/>
      <c r="O371"/>
      <c r="P371"/>
      <c r="Q371"/>
      <c r="R371"/>
      <c r="S371"/>
      <c r="T371"/>
      <c r="U371"/>
    </row>
    <row r="372" spans="1:21" s="63" customFormat="1" ht="20.100000000000001" customHeight="1" x14ac:dyDescent="0.25">
      <c r="A372" s="3"/>
      <c r="B372" s="3"/>
      <c r="C372" s="3"/>
      <c r="D372" s="1"/>
      <c r="E372" s="1"/>
      <c r="F372" s="1"/>
      <c r="G372" s="1"/>
      <c r="I372"/>
      <c r="J372"/>
      <c r="K372"/>
      <c r="L372"/>
      <c r="M372"/>
      <c r="N372"/>
      <c r="O372"/>
      <c r="P372"/>
      <c r="Q372"/>
      <c r="R372"/>
      <c r="S372"/>
      <c r="T372"/>
      <c r="U372"/>
    </row>
    <row r="373" spans="1:21" s="63" customFormat="1" ht="20.100000000000001" customHeight="1" x14ac:dyDescent="0.25">
      <c r="A373" s="1"/>
      <c r="B373" s="1"/>
      <c r="C373" s="1"/>
      <c r="D373" s="1"/>
      <c r="E373" s="1"/>
      <c r="F373" s="1"/>
      <c r="G373" s="1"/>
      <c r="I373"/>
      <c r="J373"/>
      <c r="K373"/>
      <c r="L373"/>
      <c r="M373"/>
      <c r="N373"/>
      <c r="O373"/>
      <c r="P373"/>
      <c r="Q373"/>
      <c r="R373"/>
      <c r="S373"/>
      <c r="T373"/>
      <c r="U373"/>
    </row>
    <row r="374" spans="1:21" s="63" customFormat="1" ht="20.100000000000001" customHeight="1" x14ac:dyDescent="0.25">
      <c r="A374" s="3"/>
      <c r="B374" s="3"/>
      <c r="C374" s="3"/>
      <c r="D374" s="1"/>
      <c r="E374" s="1"/>
      <c r="F374" s="1"/>
      <c r="G374" s="1"/>
      <c r="I374"/>
      <c r="J374"/>
      <c r="K374"/>
      <c r="L374"/>
      <c r="M374"/>
      <c r="N374"/>
      <c r="O374"/>
      <c r="P374"/>
      <c r="Q374"/>
      <c r="R374"/>
      <c r="S374"/>
      <c r="T374"/>
      <c r="U374"/>
    </row>
    <row r="375" spans="1:21" s="63" customFormat="1" ht="20.100000000000001" customHeight="1" x14ac:dyDescent="0.25">
      <c r="A375" s="1"/>
      <c r="B375" s="1"/>
      <c r="C375" s="1"/>
      <c r="D375" s="1"/>
      <c r="E375" s="1"/>
      <c r="F375" s="1"/>
      <c r="G375" s="1"/>
      <c r="I375"/>
      <c r="J375"/>
      <c r="K375"/>
      <c r="L375"/>
      <c r="M375"/>
      <c r="N375"/>
      <c r="O375"/>
      <c r="P375"/>
      <c r="Q375"/>
      <c r="R375"/>
      <c r="S375"/>
      <c r="T375"/>
      <c r="U375"/>
    </row>
    <row r="376" spans="1:21" s="63" customFormat="1" ht="20.100000000000001" customHeight="1" x14ac:dyDescent="0.25">
      <c r="A376" s="1"/>
      <c r="B376" s="1"/>
      <c r="C376" s="1"/>
      <c r="D376" s="1"/>
      <c r="E376" s="1"/>
      <c r="F376" s="1"/>
      <c r="G376" s="1"/>
      <c r="I376"/>
      <c r="J376"/>
      <c r="K376"/>
      <c r="L376"/>
      <c r="M376"/>
      <c r="N376"/>
      <c r="O376"/>
      <c r="P376"/>
      <c r="Q376"/>
      <c r="R376"/>
      <c r="S376"/>
      <c r="T376"/>
      <c r="U376"/>
    </row>
    <row r="377" spans="1:21" s="63" customFormat="1" ht="20.100000000000001" customHeight="1" x14ac:dyDescent="0.25">
      <c r="A377" s="4"/>
      <c r="B377" s="4"/>
      <c r="C377" s="4"/>
      <c r="D377" s="1"/>
      <c r="E377" s="1"/>
      <c r="F377" s="1"/>
      <c r="G377" s="1"/>
      <c r="I377"/>
      <c r="J377"/>
      <c r="K377"/>
      <c r="L377"/>
      <c r="M377"/>
      <c r="N377"/>
      <c r="O377"/>
      <c r="P377"/>
      <c r="Q377"/>
      <c r="R377"/>
      <c r="S377"/>
      <c r="T377"/>
      <c r="U377"/>
    </row>
    <row r="378" spans="1:21" s="63" customFormat="1" ht="20.100000000000001" customHeight="1" x14ac:dyDescent="0.25">
      <c r="A378" s="3"/>
      <c r="B378" s="3"/>
      <c r="C378" s="3"/>
      <c r="D378" s="1"/>
      <c r="E378" s="1"/>
      <c r="F378" s="1"/>
      <c r="G378" s="1"/>
      <c r="I378"/>
      <c r="J378"/>
      <c r="K378"/>
      <c r="L378"/>
      <c r="M378"/>
      <c r="N378"/>
      <c r="O378"/>
      <c r="P378"/>
      <c r="Q378"/>
      <c r="R378"/>
      <c r="S378"/>
      <c r="T378"/>
      <c r="U378"/>
    </row>
    <row r="379" spans="1:21" s="63" customFormat="1" ht="20.100000000000001" customHeight="1" x14ac:dyDescent="0.25">
      <c r="A379" s="3"/>
      <c r="B379" s="3"/>
      <c r="C379" s="3"/>
      <c r="D379" s="1"/>
      <c r="E379" s="1"/>
      <c r="F379" s="1"/>
      <c r="G379" s="1"/>
      <c r="I379"/>
      <c r="J379"/>
      <c r="K379"/>
      <c r="L379"/>
      <c r="M379"/>
      <c r="N379"/>
      <c r="O379"/>
      <c r="P379"/>
      <c r="Q379"/>
      <c r="R379"/>
      <c r="S379"/>
      <c r="T379"/>
      <c r="U379"/>
    </row>
    <row r="380" spans="1:21" s="63" customFormat="1" ht="20.100000000000001" customHeight="1" x14ac:dyDescent="0.25">
      <c r="A380" s="1"/>
      <c r="B380" s="1"/>
      <c r="C380" s="1"/>
      <c r="D380" s="1"/>
      <c r="E380" s="1"/>
      <c r="F380" s="1"/>
      <c r="G380" s="1"/>
      <c r="I380"/>
      <c r="J380"/>
      <c r="K380"/>
      <c r="L380"/>
      <c r="M380"/>
      <c r="N380"/>
      <c r="O380"/>
      <c r="P380"/>
      <c r="Q380"/>
      <c r="R380"/>
      <c r="S380"/>
      <c r="T380"/>
      <c r="U380"/>
    </row>
    <row r="381" spans="1:21" s="63" customFormat="1" ht="20.100000000000001" customHeight="1" x14ac:dyDescent="0.25">
      <c r="A381" s="3"/>
      <c r="B381" s="3"/>
      <c r="C381" s="3"/>
      <c r="D381" s="1"/>
      <c r="E381" s="1"/>
      <c r="F381" s="1"/>
      <c r="G381" s="1"/>
      <c r="I381"/>
      <c r="J381"/>
      <c r="K381"/>
      <c r="L381"/>
      <c r="M381"/>
      <c r="N381"/>
      <c r="O381"/>
      <c r="P381"/>
      <c r="Q381"/>
      <c r="R381"/>
      <c r="S381"/>
      <c r="T381"/>
      <c r="U381"/>
    </row>
    <row r="382" spans="1:21" s="63" customFormat="1" ht="20.100000000000001" customHeight="1" x14ac:dyDescent="0.25">
      <c r="A382" s="1"/>
      <c r="B382" s="1"/>
      <c r="C382" s="1"/>
      <c r="D382" s="1"/>
      <c r="E382" s="1"/>
      <c r="F382" s="1"/>
      <c r="G382" s="1"/>
      <c r="I382"/>
      <c r="J382"/>
      <c r="K382"/>
      <c r="L382"/>
      <c r="M382"/>
      <c r="N382"/>
      <c r="O382"/>
      <c r="P382"/>
      <c r="Q382"/>
      <c r="R382"/>
      <c r="S382"/>
      <c r="T382"/>
      <c r="U382"/>
    </row>
    <row r="383" spans="1:21" s="63" customFormat="1" ht="20.100000000000001" customHeight="1" x14ac:dyDescent="0.25">
      <c r="A383" s="1"/>
      <c r="B383" s="1"/>
      <c r="C383" s="1"/>
      <c r="D383" s="1"/>
      <c r="E383" s="1"/>
      <c r="F383" s="1"/>
      <c r="G383" s="1"/>
      <c r="I383"/>
      <c r="J383"/>
      <c r="K383"/>
      <c r="L383"/>
      <c r="M383"/>
      <c r="N383"/>
      <c r="O383"/>
      <c r="P383"/>
      <c r="Q383"/>
      <c r="R383"/>
      <c r="S383"/>
      <c r="T383"/>
      <c r="U383"/>
    </row>
    <row r="384" spans="1:21" s="63" customFormat="1" ht="20.100000000000001" customHeight="1" x14ac:dyDescent="0.25">
      <c r="A384" s="4"/>
      <c r="B384" s="4"/>
      <c r="C384" s="4"/>
      <c r="D384" s="1"/>
      <c r="E384" s="1"/>
      <c r="F384" s="1"/>
      <c r="G384" s="1"/>
      <c r="I384"/>
      <c r="J384"/>
      <c r="K384"/>
      <c r="L384"/>
      <c r="M384"/>
      <c r="N384"/>
      <c r="O384"/>
      <c r="P384"/>
      <c r="Q384"/>
      <c r="R384"/>
      <c r="S384"/>
      <c r="T384"/>
      <c r="U384"/>
    </row>
    <row r="385" spans="1:21" s="63" customFormat="1" ht="20.100000000000001" customHeight="1" x14ac:dyDescent="0.25">
      <c r="A385" s="3"/>
      <c r="B385" s="3"/>
      <c r="C385" s="3"/>
      <c r="D385" s="1"/>
      <c r="E385" s="1"/>
      <c r="F385" s="1"/>
      <c r="G385" s="1"/>
      <c r="I385"/>
      <c r="J385"/>
      <c r="K385"/>
      <c r="L385"/>
      <c r="M385"/>
      <c r="N385"/>
      <c r="O385"/>
      <c r="P385"/>
      <c r="Q385"/>
      <c r="R385"/>
      <c r="S385"/>
      <c r="T385"/>
      <c r="U385"/>
    </row>
    <row r="386" spans="1:21" s="63" customFormat="1" ht="20.100000000000001" customHeight="1" x14ac:dyDescent="0.25">
      <c r="A386" s="3"/>
      <c r="B386" s="3"/>
      <c r="C386" s="3"/>
      <c r="D386" s="1"/>
      <c r="E386" s="1"/>
      <c r="F386" s="1"/>
      <c r="G386" s="1"/>
      <c r="I386"/>
      <c r="J386"/>
      <c r="K386"/>
      <c r="L386"/>
      <c r="M386"/>
      <c r="N386"/>
      <c r="O386"/>
      <c r="P386"/>
      <c r="Q386"/>
      <c r="R386"/>
      <c r="S386"/>
      <c r="T386"/>
      <c r="U386"/>
    </row>
    <row r="387" spans="1:21" s="63" customFormat="1" ht="20.100000000000001" customHeight="1" x14ac:dyDescent="0.25">
      <c r="A387" s="1"/>
      <c r="B387" s="1"/>
      <c r="C387" s="1"/>
      <c r="D387" s="1"/>
      <c r="E387" s="1"/>
      <c r="F387" s="1"/>
      <c r="G387" s="1"/>
      <c r="I387"/>
      <c r="J387"/>
      <c r="K387"/>
      <c r="L387"/>
      <c r="M387"/>
      <c r="N387"/>
      <c r="O387"/>
      <c r="P387"/>
      <c r="Q387"/>
      <c r="R387"/>
      <c r="S387"/>
      <c r="T387"/>
      <c r="U387"/>
    </row>
    <row r="388" spans="1:21" s="63" customFormat="1" ht="20.100000000000001" customHeight="1" x14ac:dyDescent="0.25">
      <c r="A388" s="3"/>
      <c r="B388" s="3"/>
      <c r="C388" s="3"/>
      <c r="D388" s="1"/>
      <c r="E388" s="1"/>
      <c r="F388" s="1"/>
      <c r="G388" s="1"/>
      <c r="I388"/>
      <c r="J388"/>
      <c r="K388"/>
      <c r="L388"/>
      <c r="M388"/>
      <c r="N388"/>
      <c r="O388"/>
      <c r="P388"/>
      <c r="Q388"/>
      <c r="R388"/>
      <c r="S388"/>
      <c r="T388"/>
      <c r="U388"/>
    </row>
    <row r="389" spans="1:21" s="63" customFormat="1" ht="20.100000000000001" customHeight="1" x14ac:dyDescent="0.25">
      <c r="A389" s="1"/>
      <c r="B389" s="1"/>
      <c r="C389" s="1"/>
      <c r="D389" s="1"/>
      <c r="E389" s="1"/>
      <c r="F389" s="1"/>
      <c r="G389" s="1"/>
      <c r="I389"/>
      <c r="J389"/>
      <c r="K389"/>
      <c r="L389"/>
      <c r="M389"/>
      <c r="N389"/>
      <c r="O389"/>
      <c r="P389"/>
      <c r="Q389"/>
      <c r="R389"/>
      <c r="S389"/>
      <c r="T389"/>
      <c r="U389"/>
    </row>
    <row r="390" spans="1:21" s="63" customFormat="1" ht="20.100000000000001" customHeight="1" x14ac:dyDescent="0.25">
      <c r="A390" s="1"/>
      <c r="B390" s="1"/>
      <c r="C390" s="1"/>
      <c r="D390" s="1"/>
      <c r="E390" s="1"/>
      <c r="F390" s="1"/>
      <c r="G390" s="1"/>
      <c r="I390"/>
      <c r="J390"/>
      <c r="K390"/>
      <c r="L390"/>
      <c r="M390"/>
      <c r="N390"/>
      <c r="O390"/>
      <c r="P390"/>
      <c r="Q390"/>
      <c r="R390"/>
      <c r="S390"/>
      <c r="T390"/>
      <c r="U390"/>
    </row>
    <row r="391" spans="1:21" s="63" customFormat="1" ht="20.100000000000001" customHeight="1" x14ac:dyDescent="0.25">
      <c r="A391" s="4"/>
      <c r="B391" s="4"/>
      <c r="C391" s="4"/>
      <c r="D391" s="1"/>
      <c r="E391" s="1"/>
      <c r="F391" s="1"/>
      <c r="G391" s="1"/>
      <c r="I391"/>
      <c r="J391"/>
      <c r="K391"/>
      <c r="L391"/>
      <c r="M391"/>
      <c r="N391"/>
      <c r="O391"/>
      <c r="P391"/>
      <c r="Q391"/>
      <c r="R391"/>
      <c r="S391"/>
      <c r="T391"/>
      <c r="U391"/>
    </row>
    <row r="392" spans="1:21" s="63" customFormat="1" ht="20.100000000000001" customHeight="1" x14ac:dyDescent="0.25">
      <c r="A392" s="3"/>
      <c r="B392" s="3"/>
      <c r="C392" s="3"/>
      <c r="D392" s="1"/>
      <c r="E392" s="1"/>
      <c r="F392" s="1"/>
      <c r="G392" s="1"/>
      <c r="I392"/>
      <c r="J392"/>
      <c r="K392"/>
      <c r="L392"/>
      <c r="M392"/>
      <c r="N392"/>
      <c r="O392"/>
      <c r="P392"/>
      <c r="Q392"/>
      <c r="R392"/>
      <c r="S392"/>
      <c r="T392"/>
      <c r="U392"/>
    </row>
    <row r="393" spans="1:21" s="63" customFormat="1" ht="20.100000000000001" customHeight="1" x14ac:dyDescent="0.25">
      <c r="A393" s="3"/>
      <c r="B393" s="3"/>
      <c r="C393" s="3"/>
      <c r="D393" s="1"/>
      <c r="E393" s="1"/>
      <c r="F393" s="1"/>
      <c r="G393" s="1"/>
      <c r="I393"/>
      <c r="J393"/>
      <c r="K393"/>
      <c r="L393"/>
      <c r="M393"/>
      <c r="N393"/>
      <c r="O393"/>
      <c r="P393"/>
      <c r="Q393"/>
      <c r="R393"/>
      <c r="S393"/>
      <c r="T393"/>
      <c r="U393"/>
    </row>
    <row r="394" spans="1:21" s="63" customFormat="1" ht="20.100000000000001" customHeight="1" x14ac:dyDescent="0.25">
      <c r="A394" s="1"/>
      <c r="B394" s="1"/>
      <c r="C394" s="1"/>
      <c r="D394" s="1"/>
      <c r="E394" s="1"/>
      <c r="F394" s="1"/>
      <c r="G394" s="1"/>
      <c r="I394"/>
      <c r="J394"/>
      <c r="K394"/>
      <c r="L394"/>
      <c r="M394"/>
      <c r="N394"/>
      <c r="O394"/>
      <c r="P394"/>
      <c r="Q394"/>
      <c r="R394"/>
      <c r="S394"/>
      <c r="T394"/>
      <c r="U394"/>
    </row>
    <row r="395" spans="1:21" s="63" customFormat="1" ht="20.100000000000001" customHeight="1" x14ac:dyDescent="0.25">
      <c r="A395" s="3"/>
      <c r="B395" s="3"/>
      <c r="C395" s="3"/>
      <c r="D395" s="1"/>
      <c r="E395" s="1"/>
      <c r="F395" s="1"/>
      <c r="G395" s="1"/>
      <c r="I395"/>
      <c r="J395"/>
      <c r="K395"/>
      <c r="L395"/>
      <c r="M395"/>
      <c r="N395"/>
      <c r="O395"/>
      <c r="P395"/>
      <c r="Q395"/>
      <c r="R395"/>
      <c r="S395"/>
      <c r="T395"/>
      <c r="U395"/>
    </row>
    <row r="396" spans="1:21" s="63" customFormat="1" ht="20.100000000000001" customHeight="1" x14ac:dyDescent="0.25">
      <c r="A396" s="1"/>
      <c r="B396" s="1"/>
      <c r="C396" s="1"/>
      <c r="D396" s="1"/>
      <c r="E396" s="1"/>
      <c r="F396" s="1"/>
      <c r="G396" s="1"/>
      <c r="I396"/>
      <c r="J396"/>
      <c r="K396"/>
      <c r="L396"/>
      <c r="M396"/>
      <c r="N396"/>
      <c r="O396"/>
      <c r="P396"/>
      <c r="Q396"/>
      <c r="R396"/>
      <c r="S396"/>
      <c r="T396"/>
      <c r="U396"/>
    </row>
    <row r="397" spans="1:21" s="63" customFormat="1" ht="20.100000000000001" customHeight="1" x14ac:dyDescent="0.25">
      <c r="A397" s="1"/>
      <c r="B397" s="1"/>
      <c r="C397" s="1"/>
      <c r="D397" s="1"/>
      <c r="E397" s="1"/>
      <c r="F397" s="1"/>
      <c r="G397" s="1"/>
      <c r="I397"/>
      <c r="J397"/>
      <c r="K397"/>
      <c r="L397"/>
      <c r="M397"/>
      <c r="N397"/>
      <c r="O397"/>
      <c r="P397"/>
      <c r="Q397"/>
      <c r="R397"/>
      <c r="S397"/>
      <c r="T397"/>
      <c r="U397"/>
    </row>
    <row r="398" spans="1:21" s="63" customFormat="1" ht="20.100000000000001" customHeight="1" x14ac:dyDescent="0.25">
      <c r="A398" s="4"/>
      <c r="B398" s="4"/>
      <c r="C398" s="4"/>
      <c r="D398" s="1"/>
      <c r="E398" s="1"/>
      <c r="F398" s="1"/>
      <c r="G398" s="1"/>
      <c r="I398"/>
      <c r="J398"/>
      <c r="K398"/>
      <c r="L398"/>
      <c r="M398"/>
      <c r="N398"/>
      <c r="O398"/>
      <c r="P398"/>
      <c r="Q398"/>
      <c r="R398"/>
      <c r="S398"/>
      <c r="T398"/>
      <c r="U398"/>
    </row>
    <row r="399" spans="1:21" s="63" customFormat="1" ht="20.100000000000001" customHeight="1" x14ac:dyDescent="0.25">
      <c r="A399" s="3"/>
      <c r="B399" s="3"/>
      <c r="C399" s="3"/>
      <c r="D399" s="1"/>
      <c r="E399" s="1"/>
      <c r="F399" s="1"/>
      <c r="G399" s="1"/>
      <c r="I399"/>
      <c r="J399"/>
      <c r="K399"/>
      <c r="L399"/>
      <c r="M399"/>
      <c r="N399"/>
      <c r="O399"/>
      <c r="P399"/>
      <c r="Q399"/>
      <c r="R399"/>
      <c r="S399"/>
      <c r="T399"/>
      <c r="U399"/>
    </row>
    <row r="400" spans="1:21" s="63" customFormat="1" ht="20.100000000000001" customHeight="1" x14ac:dyDescent="0.25">
      <c r="A400" s="3"/>
      <c r="B400" s="3"/>
      <c r="C400" s="3"/>
      <c r="D400" s="1"/>
      <c r="E400" s="1"/>
      <c r="F400" s="1"/>
      <c r="G400" s="1"/>
      <c r="I400"/>
      <c r="J400"/>
      <c r="K400"/>
      <c r="L400"/>
      <c r="M400"/>
      <c r="N400"/>
      <c r="O400"/>
      <c r="P400"/>
      <c r="Q400"/>
      <c r="R400"/>
      <c r="S400"/>
      <c r="T400"/>
      <c r="U400"/>
    </row>
    <row r="401" spans="1:21" s="63" customFormat="1" ht="20.100000000000001" customHeight="1" x14ac:dyDescent="0.25">
      <c r="A401" s="1"/>
      <c r="B401" s="1"/>
      <c r="C401" s="1"/>
      <c r="D401" s="1"/>
      <c r="E401" s="1"/>
      <c r="F401" s="1"/>
      <c r="G401" s="1"/>
      <c r="I401"/>
      <c r="J401"/>
      <c r="K401"/>
      <c r="L401"/>
      <c r="M401"/>
      <c r="N401"/>
      <c r="O401"/>
      <c r="P401"/>
      <c r="Q401"/>
      <c r="R401"/>
      <c r="S401"/>
      <c r="T401"/>
      <c r="U401"/>
    </row>
    <row r="402" spans="1:21" s="63" customFormat="1" ht="20.100000000000001" customHeight="1" x14ac:dyDescent="0.25">
      <c r="A402" s="3"/>
      <c r="B402" s="3"/>
      <c r="C402" s="3"/>
      <c r="D402" s="1"/>
      <c r="E402" s="1"/>
      <c r="F402" s="1"/>
      <c r="G402" s="1"/>
      <c r="I402"/>
      <c r="J402"/>
      <c r="K402"/>
      <c r="L402"/>
      <c r="M402"/>
      <c r="N402"/>
      <c r="O402"/>
      <c r="P402"/>
      <c r="Q402"/>
      <c r="R402"/>
      <c r="S402"/>
      <c r="T402"/>
      <c r="U402"/>
    </row>
    <row r="403" spans="1:21" s="63" customFormat="1" ht="20.100000000000001" customHeight="1" x14ac:dyDescent="0.25">
      <c r="A403" s="1"/>
      <c r="B403" s="1"/>
      <c r="C403" s="1"/>
      <c r="D403" s="1"/>
      <c r="E403" s="1"/>
      <c r="F403" s="1"/>
      <c r="G403" s="1"/>
      <c r="I403"/>
      <c r="J403"/>
      <c r="K403"/>
      <c r="L403"/>
      <c r="M403"/>
      <c r="N403"/>
      <c r="O403"/>
      <c r="P403"/>
      <c r="Q403"/>
      <c r="R403"/>
      <c r="S403"/>
      <c r="T403"/>
      <c r="U403"/>
    </row>
    <row r="404" spans="1:21" s="63" customFormat="1" ht="20.100000000000001" customHeight="1" x14ac:dyDescent="0.25">
      <c r="A404" s="1"/>
      <c r="B404" s="1"/>
      <c r="C404" s="1"/>
      <c r="D404" s="1"/>
      <c r="E404" s="1"/>
      <c r="F404" s="1"/>
      <c r="G404" s="1"/>
      <c r="I404"/>
      <c r="J404"/>
      <c r="K404"/>
      <c r="L404"/>
      <c r="M404"/>
      <c r="N404"/>
      <c r="O404"/>
      <c r="P404"/>
      <c r="Q404"/>
      <c r="R404"/>
      <c r="S404"/>
      <c r="T404"/>
      <c r="U404"/>
    </row>
    <row r="405" spans="1:21" s="63" customFormat="1" ht="20.100000000000001" customHeight="1" x14ac:dyDescent="0.25">
      <c r="A405" s="4"/>
      <c r="B405" s="4"/>
      <c r="C405" s="4"/>
      <c r="D405" s="1"/>
      <c r="E405" s="1"/>
      <c r="F405" s="1"/>
      <c r="G405" s="1"/>
      <c r="I405"/>
      <c r="J405"/>
      <c r="K405"/>
      <c r="L405"/>
      <c r="M405"/>
      <c r="N405"/>
      <c r="O405"/>
      <c r="P405"/>
      <c r="Q405"/>
      <c r="R405"/>
      <c r="S405"/>
      <c r="T405"/>
      <c r="U405"/>
    </row>
    <row r="406" spans="1:21" s="63" customFormat="1" ht="20.100000000000001" customHeight="1" x14ac:dyDescent="0.25">
      <c r="A406" s="3"/>
      <c r="B406" s="3"/>
      <c r="C406" s="3"/>
      <c r="D406" s="1"/>
      <c r="E406" s="1"/>
      <c r="F406" s="1"/>
      <c r="G406" s="1"/>
      <c r="I406"/>
      <c r="J406"/>
      <c r="K406"/>
      <c r="L406"/>
      <c r="M406"/>
      <c r="N406"/>
      <c r="O406"/>
      <c r="P406"/>
      <c r="Q406"/>
      <c r="R406"/>
      <c r="S406"/>
      <c r="T406"/>
      <c r="U406"/>
    </row>
    <row r="407" spans="1:21" s="63" customFormat="1" ht="20.100000000000001" customHeight="1" x14ac:dyDescent="0.25">
      <c r="A407" s="3"/>
      <c r="B407" s="3"/>
      <c r="C407" s="3"/>
      <c r="D407" s="1"/>
      <c r="E407" s="1"/>
      <c r="F407" s="1"/>
      <c r="G407" s="1"/>
      <c r="I407"/>
      <c r="J407"/>
      <c r="K407"/>
      <c r="L407"/>
      <c r="M407"/>
      <c r="N407"/>
      <c r="O407"/>
      <c r="P407"/>
      <c r="Q407"/>
      <c r="R407"/>
      <c r="S407"/>
      <c r="T407"/>
      <c r="U407"/>
    </row>
    <row r="408" spans="1:21" s="63" customFormat="1" ht="20.100000000000001" customHeight="1" x14ac:dyDescent="0.25">
      <c r="A408" s="1"/>
      <c r="B408" s="1"/>
      <c r="C408" s="1"/>
      <c r="D408" s="1"/>
      <c r="E408" s="1"/>
      <c r="F408" s="1"/>
      <c r="G408" s="1"/>
      <c r="I408"/>
      <c r="J408"/>
      <c r="K408"/>
      <c r="L408"/>
      <c r="M408"/>
      <c r="N408"/>
      <c r="O408"/>
      <c r="P408"/>
      <c r="Q408"/>
      <c r="R408"/>
      <c r="S408"/>
      <c r="T408"/>
      <c r="U408"/>
    </row>
    <row r="409" spans="1:21" s="63" customFormat="1" ht="20.100000000000001" customHeight="1" x14ac:dyDescent="0.25">
      <c r="A409" s="3"/>
      <c r="B409" s="3"/>
      <c r="C409" s="3"/>
      <c r="D409" s="1"/>
      <c r="E409" s="1"/>
      <c r="F409" s="1"/>
      <c r="G409" s="1"/>
      <c r="I409"/>
      <c r="J409"/>
      <c r="K409"/>
      <c r="L409"/>
      <c r="M409"/>
      <c r="N409"/>
      <c r="O409"/>
      <c r="P409"/>
      <c r="Q409"/>
      <c r="R409"/>
      <c r="S409"/>
      <c r="T409"/>
      <c r="U409"/>
    </row>
    <row r="410" spans="1:21" s="63" customFormat="1" ht="20.100000000000001" customHeight="1" x14ac:dyDescent="0.25">
      <c r="A410" s="1"/>
      <c r="B410" s="1"/>
      <c r="C410" s="1"/>
      <c r="D410" s="1"/>
      <c r="E410" s="1"/>
      <c r="F410" s="1"/>
      <c r="G410" s="1"/>
      <c r="I410"/>
      <c r="J410"/>
      <c r="K410"/>
      <c r="L410"/>
      <c r="M410"/>
      <c r="N410"/>
      <c r="O410"/>
      <c r="P410"/>
      <c r="Q410"/>
      <c r="R410"/>
      <c r="S410"/>
      <c r="T410"/>
      <c r="U410"/>
    </row>
    <row r="411" spans="1:21" s="63" customFormat="1" ht="20.100000000000001" customHeight="1" x14ac:dyDescent="0.25">
      <c r="A411" s="1"/>
      <c r="B411" s="1"/>
      <c r="C411" s="1"/>
      <c r="D411" s="1"/>
      <c r="E411" s="1"/>
      <c r="F411" s="1"/>
      <c r="G411" s="1"/>
      <c r="I411"/>
      <c r="J411"/>
      <c r="K411"/>
      <c r="L411"/>
      <c r="M411"/>
      <c r="N411"/>
      <c r="O411"/>
      <c r="P411"/>
      <c r="Q411"/>
      <c r="R411"/>
      <c r="S411"/>
      <c r="T411"/>
      <c r="U411"/>
    </row>
    <row r="412" spans="1:21" s="63" customFormat="1" ht="20.100000000000001" customHeight="1" x14ac:dyDescent="0.25">
      <c r="A412" s="4"/>
      <c r="B412" s="4"/>
      <c r="C412" s="4"/>
      <c r="D412" s="1"/>
      <c r="E412" s="1"/>
      <c r="F412" s="1"/>
      <c r="G412" s="1"/>
      <c r="I412"/>
      <c r="J412"/>
      <c r="K412"/>
      <c r="L412"/>
      <c r="M412"/>
      <c r="N412"/>
      <c r="O412"/>
      <c r="P412"/>
      <c r="Q412"/>
      <c r="R412"/>
      <c r="S412"/>
      <c r="T412"/>
      <c r="U412"/>
    </row>
    <row r="413" spans="1:21" s="63" customFormat="1" ht="20.100000000000001" customHeight="1" x14ac:dyDescent="0.25">
      <c r="A413" s="3"/>
      <c r="B413" s="3"/>
      <c r="C413" s="3"/>
      <c r="D413" s="1"/>
      <c r="E413" s="1"/>
      <c r="F413" s="1"/>
      <c r="G413" s="1"/>
      <c r="I413"/>
      <c r="J413"/>
      <c r="K413"/>
      <c r="L413"/>
      <c r="M413"/>
      <c r="N413"/>
      <c r="O413"/>
      <c r="P413"/>
      <c r="Q413"/>
      <c r="R413"/>
      <c r="S413"/>
      <c r="T413"/>
      <c r="U413"/>
    </row>
    <row r="414" spans="1:21" s="63" customFormat="1" ht="20.100000000000001" customHeight="1" x14ac:dyDescent="0.25">
      <c r="A414" s="3"/>
      <c r="B414" s="3"/>
      <c r="C414" s="3"/>
      <c r="D414" s="1"/>
      <c r="E414" s="1"/>
      <c r="F414" s="1"/>
      <c r="G414" s="1"/>
      <c r="I414"/>
      <c r="J414"/>
      <c r="K414"/>
      <c r="L414"/>
      <c r="M414"/>
      <c r="N414"/>
      <c r="O414"/>
      <c r="P414"/>
      <c r="Q414"/>
      <c r="R414"/>
      <c r="S414"/>
      <c r="T414"/>
      <c r="U414"/>
    </row>
    <row r="415" spans="1:21" s="63" customFormat="1" ht="20.100000000000001" customHeight="1" x14ac:dyDescent="0.25">
      <c r="A415" s="1"/>
      <c r="B415" s="1"/>
      <c r="C415" s="1"/>
      <c r="D415" s="1"/>
      <c r="E415" s="1"/>
      <c r="F415" s="1"/>
      <c r="G415" s="1"/>
      <c r="I415"/>
      <c r="J415"/>
      <c r="K415"/>
      <c r="L415"/>
      <c r="M415"/>
      <c r="N415"/>
      <c r="O415"/>
      <c r="P415"/>
      <c r="Q415"/>
      <c r="R415"/>
      <c r="S415"/>
      <c r="T415"/>
      <c r="U415"/>
    </row>
    <row r="416" spans="1:21" s="63" customFormat="1" ht="20.100000000000001" customHeight="1" x14ac:dyDescent="0.25">
      <c r="A416" s="3"/>
      <c r="B416" s="3"/>
      <c r="C416" s="3"/>
      <c r="D416" s="1"/>
      <c r="E416" s="1"/>
      <c r="F416" s="1"/>
      <c r="G416" s="1"/>
      <c r="I416"/>
      <c r="J416"/>
      <c r="K416"/>
      <c r="L416"/>
      <c r="M416"/>
      <c r="N416"/>
      <c r="O416"/>
      <c r="P416"/>
      <c r="Q416"/>
      <c r="R416"/>
      <c r="S416"/>
      <c r="T416"/>
      <c r="U416"/>
    </row>
    <row r="417" spans="1:21" s="63" customFormat="1" ht="20.100000000000001" customHeight="1" x14ac:dyDescent="0.25">
      <c r="A417" s="1"/>
      <c r="B417" s="1"/>
      <c r="C417" s="1"/>
      <c r="D417" s="1"/>
      <c r="E417" s="1"/>
      <c r="F417" s="1"/>
      <c r="G417" s="1"/>
      <c r="I417"/>
      <c r="J417"/>
      <c r="K417"/>
      <c r="L417"/>
      <c r="M417"/>
      <c r="N417"/>
      <c r="O417"/>
      <c r="P417"/>
      <c r="Q417"/>
      <c r="R417"/>
      <c r="S417"/>
      <c r="T417"/>
      <c r="U417"/>
    </row>
    <row r="418" spans="1:21" s="63" customFormat="1" ht="20.100000000000001" customHeight="1" x14ac:dyDescent="0.25">
      <c r="A418" s="1"/>
      <c r="B418" s="1"/>
      <c r="C418" s="1"/>
      <c r="D418" s="1"/>
      <c r="E418" s="1"/>
      <c r="F418" s="1"/>
      <c r="G418" s="1"/>
      <c r="I418"/>
      <c r="J418"/>
      <c r="K418"/>
      <c r="L418"/>
      <c r="M418"/>
      <c r="N418"/>
      <c r="O418"/>
      <c r="P418"/>
      <c r="Q418"/>
      <c r="R418"/>
      <c r="S418"/>
      <c r="T418"/>
      <c r="U418"/>
    </row>
    <row r="419" spans="1:21" s="63" customFormat="1" ht="20.100000000000001" customHeight="1" x14ac:dyDescent="0.25">
      <c r="A419" s="4"/>
      <c r="B419" s="4"/>
      <c r="C419" s="4"/>
      <c r="D419" s="1"/>
      <c r="E419" s="1"/>
      <c r="F419" s="1"/>
      <c r="G419" s="1"/>
      <c r="I419"/>
      <c r="J419"/>
      <c r="K419"/>
      <c r="L419"/>
      <c r="M419"/>
      <c r="N419"/>
      <c r="O419"/>
      <c r="P419"/>
      <c r="Q419"/>
      <c r="R419"/>
      <c r="S419"/>
      <c r="T419"/>
      <c r="U419"/>
    </row>
    <row r="420" spans="1:21" s="63" customFormat="1" ht="20.100000000000001" customHeight="1" x14ac:dyDescent="0.25">
      <c r="A420" s="3"/>
      <c r="B420" s="3"/>
      <c r="C420" s="3"/>
      <c r="D420" s="1"/>
      <c r="E420" s="1"/>
      <c r="F420" s="1"/>
      <c r="G420" s="1"/>
      <c r="I420"/>
      <c r="J420"/>
      <c r="K420"/>
      <c r="L420"/>
      <c r="M420"/>
      <c r="N420"/>
      <c r="O420"/>
      <c r="P420"/>
      <c r="Q420"/>
      <c r="R420"/>
      <c r="S420"/>
      <c r="T420"/>
      <c r="U420"/>
    </row>
    <row r="421" spans="1:21" s="63" customFormat="1" ht="20.100000000000001" customHeight="1" x14ac:dyDescent="0.25">
      <c r="A421" s="3"/>
      <c r="B421" s="3"/>
      <c r="C421" s="3"/>
      <c r="D421" s="1"/>
      <c r="E421" s="1"/>
      <c r="F421" s="1"/>
      <c r="G421" s="1"/>
      <c r="I421"/>
      <c r="J421"/>
      <c r="K421"/>
      <c r="L421"/>
      <c r="M421"/>
      <c r="N421"/>
      <c r="O421"/>
      <c r="P421"/>
      <c r="Q421"/>
      <c r="R421"/>
      <c r="S421"/>
      <c r="T421"/>
      <c r="U421"/>
    </row>
    <row r="422" spans="1:21" s="63" customFormat="1" ht="20.100000000000001" customHeight="1" x14ac:dyDescent="0.25">
      <c r="A422" s="1"/>
      <c r="B422" s="1"/>
      <c r="C422" s="1"/>
      <c r="D422" s="1"/>
      <c r="E422" s="1"/>
      <c r="F422" s="1"/>
      <c r="G422" s="1"/>
      <c r="I422"/>
      <c r="J422"/>
      <c r="K422"/>
      <c r="L422"/>
      <c r="M422"/>
      <c r="N422"/>
      <c r="O422"/>
      <c r="P422"/>
      <c r="Q422"/>
      <c r="R422"/>
      <c r="S422"/>
      <c r="T422"/>
      <c r="U422"/>
    </row>
    <row r="423" spans="1:21" s="63" customFormat="1" ht="20.100000000000001" customHeight="1" x14ac:dyDescent="0.25">
      <c r="A423" s="3"/>
      <c r="B423" s="3"/>
      <c r="C423" s="3"/>
      <c r="D423" s="1"/>
      <c r="E423" s="1"/>
      <c r="F423" s="1"/>
      <c r="G423" s="1"/>
      <c r="I423"/>
      <c r="J423"/>
      <c r="K423"/>
      <c r="L423"/>
      <c r="M423"/>
      <c r="N423"/>
      <c r="O423"/>
      <c r="P423"/>
      <c r="Q423"/>
      <c r="R423"/>
      <c r="S423"/>
      <c r="T423"/>
      <c r="U423"/>
    </row>
    <row r="424" spans="1:21" s="63" customFormat="1" ht="20.100000000000001" customHeight="1" x14ac:dyDescent="0.25">
      <c r="A424" s="1"/>
      <c r="B424" s="1"/>
      <c r="C424" s="1"/>
      <c r="D424" s="1"/>
      <c r="E424" s="1"/>
      <c r="F424" s="1"/>
      <c r="G424" s="1"/>
      <c r="I424"/>
      <c r="J424"/>
      <c r="K424"/>
      <c r="L424"/>
      <c r="M424"/>
      <c r="N424"/>
      <c r="O424"/>
      <c r="P424"/>
      <c r="Q424"/>
      <c r="R424"/>
      <c r="S424"/>
      <c r="T424"/>
      <c r="U424"/>
    </row>
    <row r="425" spans="1:21" s="63" customFormat="1" ht="20.100000000000001" customHeight="1" x14ac:dyDescent="0.25">
      <c r="A425" s="1"/>
      <c r="B425" s="1"/>
      <c r="C425" s="1"/>
      <c r="D425" s="1"/>
      <c r="E425" s="1"/>
      <c r="F425" s="1"/>
      <c r="G425" s="1"/>
      <c r="I425"/>
      <c r="J425"/>
      <c r="K425"/>
      <c r="L425"/>
      <c r="M425"/>
      <c r="N425"/>
      <c r="O425"/>
      <c r="P425"/>
      <c r="Q425"/>
      <c r="R425"/>
      <c r="S425"/>
      <c r="T425"/>
      <c r="U425"/>
    </row>
    <row r="426" spans="1:21" s="63" customFormat="1" ht="20.100000000000001" customHeight="1" x14ac:dyDescent="0.25">
      <c r="A426" s="4"/>
      <c r="B426" s="4"/>
      <c r="C426" s="4"/>
      <c r="D426" s="1"/>
      <c r="E426" s="1"/>
      <c r="F426" s="1"/>
      <c r="G426" s="1"/>
      <c r="I426"/>
      <c r="J426"/>
      <c r="K426"/>
      <c r="L426"/>
      <c r="M426"/>
      <c r="N426"/>
      <c r="O426"/>
      <c r="P426"/>
      <c r="Q426"/>
      <c r="R426"/>
      <c r="S426"/>
      <c r="T426"/>
      <c r="U426"/>
    </row>
    <row r="427" spans="1:21" s="63" customFormat="1" ht="20.100000000000001" customHeight="1" x14ac:dyDescent="0.25">
      <c r="A427" s="3"/>
      <c r="B427" s="3"/>
      <c r="C427" s="3"/>
      <c r="D427" s="1"/>
      <c r="E427" s="1"/>
      <c r="F427" s="1"/>
      <c r="G427" s="1"/>
      <c r="I427"/>
      <c r="J427"/>
      <c r="K427"/>
      <c r="L427"/>
      <c r="M427"/>
      <c r="N427"/>
      <c r="O427"/>
      <c r="P427"/>
      <c r="Q427"/>
      <c r="R427"/>
      <c r="S427"/>
      <c r="T427"/>
      <c r="U427"/>
    </row>
    <row r="428" spans="1:21" s="63" customFormat="1" ht="20.100000000000001" customHeight="1" x14ac:dyDescent="0.25">
      <c r="A428" s="3"/>
      <c r="B428" s="3"/>
      <c r="C428" s="3"/>
      <c r="D428" s="1"/>
      <c r="E428" s="1"/>
      <c r="F428" s="1"/>
      <c r="G428" s="1"/>
      <c r="I428"/>
      <c r="J428"/>
      <c r="K428"/>
      <c r="L428"/>
      <c r="M428"/>
      <c r="N428"/>
      <c r="O428"/>
      <c r="P428"/>
      <c r="Q428"/>
      <c r="R428"/>
      <c r="S428"/>
      <c r="T428"/>
      <c r="U428"/>
    </row>
    <row r="429" spans="1:21" s="63" customFormat="1" ht="20.100000000000001" customHeight="1" x14ac:dyDescent="0.25">
      <c r="A429" s="1"/>
      <c r="B429" s="1"/>
      <c r="C429" s="1"/>
      <c r="D429" s="1"/>
      <c r="E429" s="1"/>
      <c r="F429" s="1"/>
      <c r="G429" s="1"/>
      <c r="I429"/>
      <c r="J429"/>
      <c r="K429"/>
      <c r="L429"/>
      <c r="M429"/>
      <c r="N429"/>
      <c r="O429"/>
      <c r="P429"/>
      <c r="Q429"/>
      <c r="R429"/>
      <c r="S429"/>
      <c r="T429"/>
      <c r="U429"/>
    </row>
    <row r="430" spans="1:21" s="63" customFormat="1" ht="20.100000000000001" customHeight="1" x14ac:dyDescent="0.25">
      <c r="A430" s="3"/>
      <c r="B430" s="3"/>
      <c r="C430" s="3"/>
      <c r="D430" s="1"/>
      <c r="E430" s="1"/>
      <c r="F430" s="1"/>
      <c r="G430" s="1"/>
      <c r="I430"/>
      <c r="J430"/>
      <c r="K430"/>
      <c r="L430"/>
      <c r="M430"/>
      <c r="N430"/>
      <c r="O430"/>
      <c r="P430"/>
      <c r="Q430"/>
      <c r="R430"/>
      <c r="S430"/>
      <c r="T430"/>
      <c r="U430"/>
    </row>
    <row r="431" spans="1:21" s="63" customFormat="1" ht="20.100000000000001" customHeight="1" x14ac:dyDescent="0.25">
      <c r="A431" s="1"/>
      <c r="B431" s="1"/>
      <c r="C431" s="1"/>
      <c r="D431" s="1"/>
      <c r="E431" s="1"/>
      <c r="F431" s="1"/>
      <c r="G431" s="1"/>
      <c r="I431"/>
      <c r="J431"/>
      <c r="K431"/>
      <c r="L431"/>
      <c r="M431"/>
      <c r="N431"/>
      <c r="O431"/>
      <c r="P431"/>
      <c r="Q431"/>
      <c r="R431"/>
      <c r="S431"/>
      <c r="T431"/>
      <c r="U431"/>
    </row>
    <row r="432" spans="1:21" s="63" customFormat="1" ht="20.100000000000001" customHeight="1" x14ac:dyDescent="0.25">
      <c r="A432" s="1"/>
      <c r="B432" s="1"/>
      <c r="C432" s="1"/>
      <c r="D432" s="1"/>
      <c r="E432" s="1"/>
      <c r="F432" s="1"/>
      <c r="G432" s="1"/>
      <c r="I432"/>
      <c r="J432"/>
      <c r="K432"/>
      <c r="L432"/>
      <c r="M432"/>
      <c r="N432"/>
      <c r="O432"/>
      <c r="P432"/>
      <c r="Q432"/>
      <c r="R432"/>
      <c r="S432"/>
      <c r="T432"/>
      <c r="U432"/>
    </row>
    <row r="433" spans="1:21" s="63" customFormat="1" ht="20.100000000000001" customHeight="1" x14ac:dyDescent="0.25">
      <c r="A433" s="4"/>
      <c r="B433" s="4"/>
      <c r="C433" s="4"/>
      <c r="D433" s="1"/>
      <c r="E433" s="1"/>
      <c r="F433" s="1"/>
      <c r="G433" s="1"/>
      <c r="I433"/>
      <c r="J433"/>
      <c r="K433"/>
      <c r="L433"/>
      <c r="M433"/>
      <c r="N433"/>
      <c r="O433"/>
      <c r="P433"/>
      <c r="Q433"/>
      <c r="R433"/>
      <c r="S433"/>
      <c r="T433"/>
      <c r="U433"/>
    </row>
    <row r="434" spans="1:21" s="63" customFormat="1" ht="20.100000000000001" customHeight="1" x14ac:dyDescent="0.25">
      <c r="A434" s="3"/>
      <c r="B434" s="3"/>
      <c r="C434" s="3"/>
      <c r="D434" s="1"/>
      <c r="E434" s="1"/>
      <c r="F434" s="1"/>
      <c r="G434" s="1"/>
      <c r="I434"/>
      <c r="J434"/>
      <c r="K434"/>
      <c r="L434"/>
      <c r="M434"/>
      <c r="N434"/>
      <c r="O434"/>
      <c r="P434"/>
      <c r="Q434"/>
      <c r="R434"/>
      <c r="S434"/>
      <c r="T434"/>
      <c r="U434"/>
    </row>
    <row r="435" spans="1:21" s="63" customFormat="1" ht="20.100000000000001" customHeight="1" x14ac:dyDescent="0.25">
      <c r="A435" s="3"/>
      <c r="B435" s="3"/>
      <c r="C435" s="3"/>
      <c r="D435" s="1"/>
      <c r="E435" s="1"/>
      <c r="F435" s="1"/>
      <c r="G435" s="1"/>
      <c r="I435"/>
      <c r="J435"/>
      <c r="K435"/>
      <c r="L435"/>
      <c r="M435"/>
      <c r="N435"/>
      <c r="O435"/>
      <c r="P435"/>
      <c r="Q435"/>
      <c r="R435"/>
      <c r="S435"/>
      <c r="T435"/>
      <c r="U435"/>
    </row>
    <row r="436" spans="1:21" s="63" customFormat="1" ht="20.100000000000001" customHeight="1" x14ac:dyDescent="0.25">
      <c r="A436" s="1"/>
      <c r="B436" s="1"/>
      <c r="C436" s="1"/>
      <c r="D436" s="1"/>
      <c r="E436" s="1"/>
      <c r="F436" s="1"/>
      <c r="G436" s="1"/>
      <c r="I436"/>
      <c r="J436"/>
      <c r="K436"/>
      <c r="L436"/>
      <c r="M436"/>
      <c r="N436"/>
      <c r="O436"/>
      <c r="P436"/>
      <c r="Q436"/>
      <c r="R436"/>
      <c r="S436"/>
      <c r="T436"/>
      <c r="U436"/>
    </row>
    <row r="437" spans="1:21" s="63" customFormat="1" ht="20.100000000000001" customHeight="1" x14ac:dyDescent="0.25">
      <c r="A437" s="3"/>
      <c r="B437" s="3"/>
      <c r="C437" s="3"/>
      <c r="D437" s="1"/>
      <c r="E437" s="1"/>
      <c r="F437" s="1"/>
      <c r="G437" s="1"/>
      <c r="I437"/>
      <c r="J437"/>
      <c r="K437"/>
      <c r="L437"/>
      <c r="M437"/>
      <c r="N437"/>
      <c r="O437"/>
      <c r="P437"/>
      <c r="Q437"/>
      <c r="R437"/>
      <c r="S437"/>
      <c r="T437"/>
      <c r="U437"/>
    </row>
    <row r="438" spans="1:21" s="63" customFormat="1" ht="20.100000000000001" customHeight="1" x14ac:dyDescent="0.25">
      <c r="A438" s="1"/>
      <c r="B438" s="1"/>
      <c r="C438" s="1"/>
      <c r="D438" s="1"/>
      <c r="E438" s="1"/>
      <c r="F438" s="1"/>
      <c r="G438" s="1"/>
      <c r="I438"/>
      <c r="J438"/>
      <c r="K438"/>
      <c r="L438"/>
      <c r="M438"/>
      <c r="N438"/>
      <c r="O438"/>
      <c r="P438"/>
      <c r="Q438"/>
      <c r="R438"/>
      <c r="S438"/>
      <c r="T438"/>
      <c r="U438"/>
    </row>
    <row r="439" spans="1:21" s="63" customFormat="1" ht="20.100000000000001" customHeight="1" x14ac:dyDescent="0.25">
      <c r="A439" s="1"/>
      <c r="B439" s="1"/>
      <c r="C439" s="1"/>
      <c r="D439" s="1"/>
      <c r="E439" s="1"/>
      <c r="F439" s="1"/>
      <c r="G439" s="1"/>
      <c r="I439"/>
      <c r="J439"/>
      <c r="K439"/>
      <c r="L439"/>
      <c r="M439"/>
      <c r="N439"/>
      <c r="O439"/>
      <c r="P439"/>
      <c r="Q439"/>
      <c r="R439"/>
      <c r="S439"/>
      <c r="T439"/>
      <c r="U439"/>
    </row>
    <row r="440" spans="1:21" s="63" customFormat="1" ht="20.100000000000001" customHeight="1" x14ac:dyDescent="0.25">
      <c r="A440" s="4"/>
      <c r="B440" s="4"/>
      <c r="C440" s="4"/>
      <c r="D440" s="1"/>
      <c r="E440" s="1"/>
      <c r="F440" s="1"/>
      <c r="G440" s="1"/>
      <c r="I440"/>
      <c r="J440"/>
      <c r="K440"/>
      <c r="L440"/>
      <c r="M440"/>
      <c r="N440"/>
      <c r="O440"/>
      <c r="P440"/>
      <c r="Q440"/>
      <c r="R440"/>
      <c r="S440"/>
      <c r="T440"/>
      <c r="U440"/>
    </row>
    <row r="441" spans="1:21" s="63" customFormat="1" ht="20.100000000000001" customHeight="1" x14ac:dyDescent="0.25">
      <c r="A441" s="3"/>
      <c r="B441" s="3"/>
      <c r="C441" s="3"/>
      <c r="D441" s="1"/>
      <c r="E441" s="1"/>
      <c r="F441" s="1"/>
      <c r="G441" s="1"/>
      <c r="I441"/>
      <c r="J441"/>
      <c r="K441"/>
      <c r="L441"/>
      <c r="M441"/>
      <c r="N441"/>
      <c r="O441"/>
      <c r="P441"/>
      <c r="Q441"/>
      <c r="R441"/>
      <c r="S441"/>
      <c r="T441"/>
      <c r="U441"/>
    </row>
    <row r="442" spans="1:21" s="63" customFormat="1" ht="20.100000000000001" customHeight="1" x14ac:dyDescent="0.25">
      <c r="A442" s="3"/>
      <c r="B442" s="3"/>
      <c r="C442" s="3"/>
      <c r="D442" s="1"/>
      <c r="E442" s="1"/>
      <c r="F442" s="1"/>
      <c r="G442" s="1"/>
      <c r="I442"/>
      <c r="J442"/>
      <c r="K442"/>
      <c r="L442"/>
      <c r="M442"/>
      <c r="N442"/>
      <c r="O442"/>
      <c r="P442"/>
      <c r="Q442"/>
      <c r="R442"/>
      <c r="S442"/>
      <c r="T442"/>
      <c r="U442"/>
    </row>
    <row r="443" spans="1:21" s="63" customFormat="1" ht="20.100000000000001" customHeight="1" x14ac:dyDescent="0.25">
      <c r="A443" s="1"/>
      <c r="B443" s="1"/>
      <c r="C443" s="1"/>
      <c r="D443" s="1"/>
      <c r="E443" s="1"/>
      <c r="F443" s="1"/>
      <c r="G443" s="1"/>
      <c r="I443"/>
      <c r="J443"/>
      <c r="K443"/>
      <c r="L443"/>
      <c r="M443"/>
      <c r="N443"/>
      <c r="O443"/>
      <c r="P443"/>
      <c r="Q443"/>
      <c r="R443"/>
      <c r="S443"/>
      <c r="T443"/>
      <c r="U443"/>
    </row>
    <row r="444" spans="1:21" s="63" customFormat="1" ht="20.100000000000001" customHeight="1" x14ac:dyDescent="0.25">
      <c r="A444" s="3"/>
      <c r="B444" s="3"/>
      <c r="C444" s="3"/>
      <c r="D444" s="1"/>
      <c r="E444" s="1"/>
      <c r="F444" s="1"/>
      <c r="G444" s="1"/>
      <c r="I444"/>
      <c r="J444"/>
      <c r="K444"/>
      <c r="L444"/>
      <c r="M444"/>
      <c r="N444"/>
      <c r="O444"/>
      <c r="P444"/>
      <c r="Q444"/>
      <c r="R444"/>
      <c r="S444"/>
      <c r="T444"/>
      <c r="U444"/>
    </row>
    <row r="445" spans="1:21" s="63" customFormat="1" ht="20.100000000000001" customHeight="1" x14ac:dyDescent="0.25">
      <c r="A445" s="1"/>
      <c r="B445" s="1"/>
      <c r="C445" s="1"/>
      <c r="D445" s="1"/>
      <c r="E445" s="1"/>
      <c r="F445" s="1"/>
      <c r="G445" s="1"/>
      <c r="I445"/>
      <c r="J445"/>
      <c r="K445"/>
      <c r="L445"/>
      <c r="M445"/>
      <c r="N445"/>
      <c r="O445"/>
      <c r="P445"/>
      <c r="Q445"/>
      <c r="R445"/>
      <c r="S445"/>
      <c r="T445"/>
      <c r="U445"/>
    </row>
    <row r="446" spans="1:21" s="63" customFormat="1" ht="20.100000000000001" customHeight="1" x14ac:dyDescent="0.25">
      <c r="A446" s="1"/>
      <c r="B446" s="1"/>
      <c r="C446" s="1"/>
      <c r="D446" s="1"/>
      <c r="E446" s="1"/>
      <c r="F446" s="1"/>
      <c r="G446" s="1"/>
      <c r="I446"/>
      <c r="J446"/>
      <c r="K446"/>
      <c r="L446"/>
      <c r="M446"/>
      <c r="N446"/>
      <c r="O446"/>
      <c r="P446"/>
      <c r="Q446"/>
      <c r="R446"/>
      <c r="S446"/>
      <c r="T446"/>
      <c r="U446"/>
    </row>
    <row r="447" spans="1:21" s="63" customFormat="1" ht="20.100000000000001" customHeight="1" x14ac:dyDescent="0.25">
      <c r="A447" s="4"/>
      <c r="B447" s="4"/>
      <c r="C447" s="4"/>
      <c r="D447" s="1"/>
      <c r="E447" s="1"/>
      <c r="F447" s="1"/>
      <c r="G447" s="1"/>
      <c r="I447"/>
      <c r="J447"/>
      <c r="K447"/>
      <c r="L447"/>
      <c r="M447"/>
      <c r="N447"/>
      <c r="O447"/>
      <c r="P447"/>
      <c r="Q447"/>
      <c r="R447"/>
      <c r="S447"/>
      <c r="T447"/>
      <c r="U447"/>
    </row>
    <row r="448" spans="1:21" s="63" customFormat="1" ht="20.100000000000001" customHeight="1" x14ac:dyDescent="0.25">
      <c r="A448" s="3"/>
      <c r="B448" s="3"/>
      <c r="C448" s="3"/>
      <c r="D448" s="1"/>
      <c r="E448" s="1"/>
      <c r="F448" s="1"/>
      <c r="G448" s="1"/>
      <c r="I448"/>
      <c r="J448"/>
      <c r="K448"/>
      <c r="L448"/>
      <c r="M448"/>
      <c r="N448"/>
      <c r="O448"/>
      <c r="P448"/>
      <c r="Q448"/>
      <c r="R448"/>
      <c r="S448"/>
      <c r="T448"/>
      <c r="U448"/>
    </row>
    <row r="449" spans="1:21" s="63" customFormat="1" ht="20.100000000000001" customHeight="1" x14ac:dyDescent="0.25">
      <c r="A449" s="3"/>
      <c r="B449" s="3"/>
      <c r="C449" s="3"/>
      <c r="D449" s="1"/>
      <c r="E449" s="1"/>
      <c r="F449" s="1"/>
      <c r="G449" s="1"/>
      <c r="I449"/>
      <c r="J449"/>
      <c r="K449"/>
      <c r="L449"/>
      <c r="M449"/>
      <c r="N449"/>
      <c r="O449"/>
      <c r="P449"/>
      <c r="Q449"/>
      <c r="R449"/>
      <c r="S449"/>
      <c r="T449"/>
      <c r="U449"/>
    </row>
    <row r="450" spans="1:21" s="63" customFormat="1" ht="20.100000000000001" customHeight="1" x14ac:dyDescent="0.25">
      <c r="A450" s="1"/>
      <c r="B450" s="1"/>
      <c r="C450" s="1"/>
      <c r="D450" s="1"/>
      <c r="E450" s="1"/>
      <c r="F450" s="1"/>
      <c r="G450" s="1"/>
      <c r="I450"/>
      <c r="J450"/>
      <c r="K450"/>
      <c r="L450"/>
      <c r="M450"/>
      <c r="N450"/>
      <c r="O450"/>
      <c r="P450"/>
      <c r="Q450"/>
      <c r="R450"/>
      <c r="S450"/>
      <c r="T450"/>
      <c r="U450"/>
    </row>
    <row r="451" spans="1:21" s="63" customFormat="1" ht="20.100000000000001" customHeight="1" x14ac:dyDescent="0.25">
      <c r="A451" s="3"/>
      <c r="B451" s="3"/>
      <c r="C451" s="3"/>
      <c r="D451" s="1"/>
      <c r="E451" s="1"/>
      <c r="F451" s="1"/>
      <c r="G451" s="1"/>
      <c r="I451"/>
      <c r="J451"/>
      <c r="K451"/>
      <c r="L451"/>
      <c r="M451"/>
      <c r="N451"/>
      <c r="O451"/>
      <c r="P451"/>
      <c r="Q451"/>
      <c r="R451"/>
      <c r="S451"/>
      <c r="T451"/>
      <c r="U451"/>
    </row>
    <row r="452" spans="1:21" s="63" customFormat="1" ht="20.100000000000001" customHeight="1" x14ac:dyDescent="0.25">
      <c r="A452" s="1"/>
      <c r="B452" s="1"/>
      <c r="C452" s="1"/>
      <c r="D452" s="1"/>
      <c r="E452" s="1"/>
      <c r="F452" s="1"/>
      <c r="G452" s="1"/>
      <c r="I452"/>
      <c r="J452"/>
      <c r="K452"/>
      <c r="L452"/>
      <c r="M452"/>
      <c r="N452"/>
      <c r="O452"/>
      <c r="P452"/>
      <c r="Q452"/>
      <c r="R452"/>
      <c r="S452"/>
      <c r="T452"/>
      <c r="U452"/>
    </row>
    <row r="453" spans="1:21" s="63" customFormat="1" ht="20.100000000000001" customHeight="1" x14ac:dyDescent="0.25">
      <c r="A453" s="1"/>
      <c r="B453" s="1"/>
      <c r="C453" s="1"/>
      <c r="D453" s="1"/>
      <c r="E453" s="1"/>
      <c r="F453" s="1"/>
      <c r="G453" s="1"/>
      <c r="I453"/>
      <c r="J453"/>
      <c r="K453"/>
      <c r="L453"/>
      <c r="M453"/>
      <c r="N453"/>
      <c r="O453"/>
      <c r="P453"/>
      <c r="Q453"/>
      <c r="R453"/>
      <c r="S453"/>
      <c r="T453"/>
      <c r="U453"/>
    </row>
    <row r="454" spans="1:21" s="63" customFormat="1" ht="20.100000000000001" customHeight="1" x14ac:dyDescent="0.25">
      <c r="A454" s="4"/>
      <c r="B454" s="4"/>
      <c r="C454" s="4"/>
      <c r="D454" s="1"/>
      <c r="E454" s="1"/>
      <c r="F454" s="1"/>
      <c r="G454" s="1"/>
      <c r="I454"/>
      <c r="J454"/>
      <c r="K454"/>
      <c r="L454"/>
      <c r="M454"/>
      <c r="N454"/>
      <c r="O454"/>
      <c r="P454"/>
      <c r="Q454"/>
      <c r="R454"/>
      <c r="S454"/>
      <c r="T454"/>
      <c r="U454"/>
    </row>
    <row r="455" spans="1:21" s="63" customFormat="1" ht="20.100000000000001" customHeight="1" x14ac:dyDescent="0.25">
      <c r="A455" s="3"/>
      <c r="B455" s="3"/>
      <c r="C455" s="3"/>
      <c r="D455" s="1"/>
      <c r="E455" s="1"/>
      <c r="F455" s="1"/>
      <c r="G455" s="1"/>
      <c r="I455"/>
      <c r="J455"/>
      <c r="K455"/>
      <c r="L455"/>
      <c r="M455"/>
      <c r="N455"/>
      <c r="O455"/>
      <c r="P455"/>
      <c r="Q455"/>
      <c r="R455"/>
      <c r="S455"/>
      <c r="T455"/>
      <c r="U455"/>
    </row>
    <row r="456" spans="1:21" s="63" customFormat="1" ht="20.100000000000001" customHeight="1" x14ac:dyDescent="0.25">
      <c r="A456" s="3"/>
      <c r="B456" s="3"/>
      <c r="C456" s="3"/>
      <c r="D456" s="1"/>
      <c r="E456" s="1"/>
      <c r="F456" s="1"/>
      <c r="G456" s="1"/>
      <c r="I456"/>
      <c r="J456"/>
      <c r="K456"/>
      <c r="L456"/>
      <c r="M456"/>
      <c r="N456"/>
      <c r="O456"/>
      <c r="P456"/>
      <c r="Q456"/>
      <c r="R456"/>
      <c r="S456"/>
      <c r="T456"/>
      <c r="U456"/>
    </row>
    <row r="457" spans="1:21" s="63" customFormat="1" ht="20.100000000000001" customHeight="1" x14ac:dyDescent="0.25">
      <c r="A457" s="1"/>
      <c r="B457" s="1"/>
      <c r="C457" s="1"/>
      <c r="D457" s="1"/>
      <c r="E457" s="1"/>
      <c r="F457" s="1"/>
      <c r="G457" s="1"/>
      <c r="I457"/>
      <c r="J457"/>
      <c r="K457"/>
      <c r="L457"/>
      <c r="M457"/>
      <c r="N457"/>
      <c r="O457"/>
      <c r="P457"/>
      <c r="Q457"/>
      <c r="R457"/>
      <c r="S457"/>
      <c r="T457"/>
      <c r="U457"/>
    </row>
    <row r="458" spans="1:21" s="63" customFormat="1" ht="20.100000000000001" customHeight="1" x14ac:dyDescent="0.25">
      <c r="A458" s="3"/>
      <c r="B458" s="3"/>
      <c r="C458" s="3"/>
      <c r="D458" s="1"/>
      <c r="E458" s="1"/>
      <c r="F458" s="1"/>
      <c r="G458" s="1"/>
      <c r="I458"/>
      <c r="J458"/>
      <c r="K458"/>
      <c r="L458"/>
      <c r="M458"/>
      <c r="N458"/>
      <c r="O458"/>
      <c r="P458"/>
      <c r="Q458"/>
      <c r="R458"/>
      <c r="S458"/>
      <c r="T458"/>
      <c r="U458"/>
    </row>
    <row r="459" spans="1:21" s="63" customFormat="1" ht="20.100000000000001" customHeight="1" x14ac:dyDescent="0.25">
      <c r="A459" s="1"/>
      <c r="B459" s="1"/>
      <c r="C459" s="1"/>
      <c r="D459" s="1"/>
      <c r="E459" s="1"/>
      <c r="F459" s="1"/>
      <c r="G459" s="1"/>
      <c r="I459"/>
      <c r="J459"/>
      <c r="K459"/>
      <c r="L459"/>
      <c r="M459"/>
      <c r="N459"/>
      <c r="O459"/>
      <c r="P459"/>
      <c r="Q459"/>
      <c r="R459"/>
      <c r="S459"/>
      <c r="T459"/>
      <c r="U459"/>
    </row>
    <row r="460" spans="1:21" s="63" customFormat="1" ht="20.100000000000001" customHeight="1" x14ac:dyDescent="0.25">
      <c r="A460" s="1"/>
      <c r="B460" s="1"/>
      <c r="C460" s="1"/>
      <c r="D460" s="1"/>
      <c r="E460" s="1"/>
      <c r="F460" s="1"/>
      <c r="G460" s="1"/>
      <c r="I460"/>
      <c r="J460"/>
      <c r="K460"/>
      <c r="L460"/>
      <c r="M460"/>
      <c r="N460"/>
      <c r="O460"/>
      <c r="P460"/>
      <c r="Q460"/>
      <c r="R460"/>
      <c r="S460"/>
      <c r="T460"/>
      <c r="U460"/>
    </row>
    <row r="461" spans="1:21" s="63" customFormat="1" ht="20.100000000000001" customHeight="1" x14ac:dyDescent="0.25">
      <c r="A461" s="4"/>
      <c r="B461" s="4"/>
      <c r="C461" s="4"/>
      <c r="D461" s="1"/>
      <c r="E461" s="1"/>
      <c r="F461" s="1"/>
      <c r="G461" s="1"/>
      <c r="I461"/>
      <c r="J461"/>
      <c r="K461"/>
      <c r="L461"/>
      <c r="M461"/>
      <c r="N461"/>
      <c r="O461"/>
      <c r="P461"/>
      <c r="Q461"/>
      <c r="R461"/>
      <c r="S461"/>
      <c r="T461"/>
      <c r="U461"/>
    </row>
    <row r="462" spans="1:21" s="63" customFormat="1" ht="20.100000000000001" customHeight="1" x14ac:dyDescent="0.25">
      <c r="A462" s="3"/>
      <c r="B462" s="3"/>
      <c r="C462" s="3"/>
      <c r="D462" s="1"/>
      <c r="E462" s="1"/>
      <c r="F462" s="1"/>
      <c r="G462" s="1"/>
      <c r="I462"/>
      <c r="J462"/>
      <c r="K462"/>
      <c r="L462"/>
      <c r="M462"/>
      <c r="N462"/>
      <c r="O462"/>
      <c r="P462"/>
      <c r="Q462"/>
      <c r="R462"/>
      <c r="S462"/>
      <c r="T462"/>
      <c r="U462"/>
    </row>
    <row r="463" spans="1:21" s="63" customFormat="1" ht="20.100000000000001" customHeight="1" x14ac:dyDescent="0.25">
      <c r="A463" s="3"/>
      <c r="B463" s="3"/>
      <c r="C463" s="3"/>
      <c r="D463" s="1"/>
      <c r="E463" s="1"/>
      <c r="F463" s="1"/>
      <c r="G463" s="1"/>
      <c r="I463"/>
      <c r="J463"/>
      <c r="K463"/>
      <c r="L463"/>
      <c r="M463"/>
      <c r="N463"/>
      <c r="O463"/>
      <c r="P463"/>
      <c r="Q463"/>
      <c r="R463"/>
      <c r="S463"/>
      <c r="T463"/>
      <c r="U463"/>
    </row>
    <row r="464" spans="1:21" s="63" customFormat="1" ht="20.100000000000001" customHeight="1" x14ac:dyDescent="0.25">
      <c r="A464" s="1"/>
      <c r="B464" s="1"/>
      <c r="C464" s="1"/>
      <c r="D464" s="1"/>
      <c r="E464" s="1"/>
      <c r="F464" s="1"/>
      <c r="G464" s="1"/>
      <c r="I464"/>
      <c r="J464"/>
      <c r="K464"/>
      <c r="L464"/>
      <c r="M464"/>
      <c r="N464"/>
      <c r="O464"/>
      <c r="P464"/>
      <c r="Q464"/>
      <c r="R464"/>
      <c r="S464"/>
      <c r="T464"/>
      <c r="U464"/>
    </row>
    <row r="465" spans="1:21" s="63" customFormat="1" ht="20.100000000000001" customHeight="1" x14ac:dyDescent="0.25">
      <c r="A465" s="3"/>
      <c r="B465" s="3"/>
      <c r="C465" s="3"/>
      <c r="D465" s="1"/>
      <c r="E465" s="1"/>
      <c r="F465" s="1"/>
      <c r="G465" s="1"/>
      <c r="I465"/>
      <c r="J465"/>
      <c r="K465"/>
      <c r="L465"/>
      <c r="M465"/>
      <c r="N465"/>
      <c r="O465"/>
      <c r="P465"/>
      <c r="Q465"/>
      <c r="R465"/>
      <c r="S465"/>
      <c r="T465"/>
      <c r="U465"/>
    </row>
    <row r="466" spans="1:21" s="63" customFormat="1" ht="20.100000000000001" customHeight="1" x14ac:dyDescent="0.25">
      <c r="A466" s="1"/>
      <c r="B466" s="1"/>
      <c r="C466" s="1"/>
      <c r="D466" s="1"/>
      <c r="E466" s="1"/>
      <c r="F466" s="1"/>
      <c r="G466" s="1"/>
      <c r="I466"/>
      <c r="J466"/>
      <c r="K466"/>
      <c r="L466"/>
      <c r="M466"/>
      <c r="N466"/>
      <c r="O466"/>
      <c r="P466"/>
      <c r="Q466"/>
      <c r="R466"/>
      <c r="S466"/>
      <c r="T466"/>
      <c r="U466"/>
    </row>
    <row r="467" spans="1:21" s="63" customFormat="1" ht="20.100000000000001" customHeight="1" x14ac:dyDescent="0.25">
      <c r="A467" s="1"/>
      <c r="B467" s="1"/>
      <c r="C467" s="1"/>
      <c r="D467" s="1"/>
      <c r="E467" s="1"/>
      <c r="F467" s="1"/>
      <c r="G467" s="1"/>
      <c r="I467"/>
      <c r="J467"/>
      <c r="K467"/>
      <c r="L467"/>
      <c r="M467"/>
      <c r="N467"/>
      <c r="O467"/>
      <c r="P467"/>
      <c r="Q467"/>
      <c r="R467"/>
      <c r="S467"/>
      <c r="T467"/>
      <c r="U467"/>
    </row>
    <row r="468" spans="1:21" s="63" customFormat="1" ht="20.100000000000001" customHeight="1" x14ac:dyDescent="0.25">
      <c r="A468" s="4"/>
      <c r="B468" s="4"/>
      <c r="C468" s="4"/>
      <c r="D468" s="1"/>
      <c r="E468" s="1"/>
      <c r="F468" s="1"/>
      <c r="G468" s="1"/>
      <c r="I468"/>
      <c r="J468"/>
      <c r="K468"/>
      <c r="L468"/>
      <c r="M468"/>
      <c r="N468"/>
      <c r="O468"/>
      <c r="P468"/>
      <c r="Q468"/>
      <c r="R468"/>
      <c r="S468"/>
      <c r="T468"/>
      <c r="U468"/>
    </row>
    <row r="469" spans="1:21" s="63" customFormat="1" ht="20.100000000000001" customHeight="1" x14ac:dyDescent="0.25">
      <c r="A469" s="3"/>
      <c r="B469" s="3"/>
      <c r="C469" s="3"/>
      <c r="D469" s="1"/>
      <c r="E469" s="1"/>
      <c r="F469" s="1"/>
      <c r="G469" s="1"/>
      <c r="I469"/>
      <c r="J469"/>
      <c r="K469"/>
      <c r="L469"/>
      <c r="M469"/>
      <c r="N469"/>
      <c r="O469"/>
      <c r="P469"/>
      <c r="Q469"/>
      <c r="R469"/>
      <c r="S469"/>
      <c r="T469"/>
      <c r="U469"/>
    </row>
    <row r="470" spans="1:21" s="63" customFormat="1" ht="20.100000000000001" customHeight="1" x14ac:dyDescent="0.25">
      <c r="A470" s="3"/>
      <c r="B470" s="3"/>
      <c r="C470" s="3"/>
      <c r="D470" s="1"/>
      <c r="E470" s="1"/>
      <c r="F470" s="1"/>
      <c r="G470" s="1"/>
      <c r="I470"/>
      <c r="J470"/>
      <c r="K470"/>
      <c r="L470"/>
      <c r="M470"/>
      <c r="N470"/>
      <c r="O470"/>
      <c r="P470"/>
      <c r="Q470"/>
      <c r="R470"/>
      <c r="S470"/>
      <c r="T470"/>
      <c r="U470"/>
    </row>
    <row r="471" spans="1:21" s="63" customFormat="1" ht="20.100000000000001" customHeight="1" x14ac:dyDescent="0.25">
      <c r="A471" s="1"/>
      <c r="B471" s="1"/>
      <c r="C471" s="1"/>
      <c r="D471" s="1"/>
      <c r="E471" s="1"/>
      <c r="F471" s="1"/>
      <c r="G471" s="1"/>
      <c r="I471"/>
      <c r="J471"/>
      <c r="K471"/>
      <c r="L471"/>
      <c r="M471"/>
      <c r="N471"/>
      <c r="O471"/>
      <c r="P471"/>
      <c r="Q471"/>
      <c r="R471"/>
      <c r="S471"/>
      <c r="T471"/>
      <c r="U471"/>
    </row>
    <row r="472" spans="1:21" s="63" customFormat="1" ht="20.100000000000001" customHeight="1" x14ac:dyDescent="0.25">
      <c r="A472" s="3"/>
      <c r="B472" s="3"/>
      <c r="C472" s="3"/>
      <c r="D472" s="1"/>
      <c r="E472" s="1"/>
      <c r="F472" s="1"/>
      <c r="G472" s="1"/>
      <c r="I472"/>
      <c r="J472"/>
      <c r="K472"/>
      <c r="L472"/>
      <c r="M472"/>
      <c r="N472"/>
      <c r="O472"/>
      <c r="P472"/>
      <c r="Q472"/>
      <c r="R472"/>
      <c r="S472"/>
      <c r="T472"/>
      <c r="U472"/>
    </row>
    <row r="473" spans="1:21" s="63" customFormat="1" ht="20.100000000000001" customHeight="1" x14ac:dyDescent="0.25">
      <c r="A473" s="1"/>
      <c r="B473" s="1"/>
      <c r="C473" s="1"/>
      <c r="D473" s="1"/>
      <c r="E473" s="1"/>
      <c r="F473" s="1"/>
      <c r="G473" s="1"/>
      <c r="I473"/>
      <c r="J473"/>
      <c r="K473"/>
      <c r="L473"/>
      <c r="M473"/>
      <c r="N473"/>
      <c r="O473"/>
      <c r="P473"/>
      <c r="Q473"/>
      <c r="R473"/>
      <c r="S473"/>
      <c r="T473"/>
      <c r="U473"/>
    </row>
    <row r="474" spans="1:21" s="63" customFormat="1" ht="20.100000000000001" customHeight="1" x14ac:dyDescent="0.25">
      <c r="A474" s="1"/>
      <c r="B474" s="1"/>
      <c r="C474" s="1"/>
      <c r="D474" s="1"/>
      <c r="E474" s="1"/>
      <c r="F474" s="1"/>
      <c r="G474" s="1"/>
      <c r="I474"/>
      <c r="J474"/>
      <c r="K474"/>
      <c r="L474"/>
      <c r="M474"/>
      <c r="N474"/>
      <c r="O474"/>
      <c r="P474"/>
      <c r="Q474"/>
      <c r="R474"/>
      <c r="S474"/>
      <c r="T474"/>
      <c r="U474"/>
    </row>
    <row r="475" spans="1:21" s="63" customFormat="1" ht="20.100000000000001" customHeight="1" x14ac:dyDescent="0.25">
      <c r="A475" s="4"/>
      <c r="B475" s="4"/>
      <c r="C475" s="4"/>
      <c r="D475" s="1"/>
      <c r="E475" s="1"/>
      <c r="F475" s="1"/>
      <c r="G475" s="1"/>
      <c r="I475"/>
      <c r="J475"/>
      <c r="K475"/>
      <c r="L475"/>
      <c r="M475"/>
      <c r="N475"/>
      <c r="O475"/>
      <c r="P475"/>
      <c r="Q475"/>
      <c r="R475"/>
      <c r="S475"/>
      <c r="T475"/>
      <c r="U475"/>
    </row>
    <row r="476" spans="1:21" s="63" customFormat="1" ht="20.100000000000001" customHeight="1" x14ac:dyDescent="0.25">
      <c r="A476" s="3"/>
      <c r="B476" s="3"/>
      <c r="C476" s="3"/>
      <c r="D476" s="1"/>
      <c r="E476" s="1"/>
      <c r="F476" s="1"/>
      <c r="G476" s="1"/>
      <c r="I476"/>
      <c r="J476"/>
      <c r="K476"/>
      <c r="L476"/>
      <c r="M476"/>
      <c r="N476"/>
      <c r="O476"/>
      <c r="P476"/>
      <c r="Q476"/>
      <c r="R476"/>
      <c r="S476"/>
      <c r="T476"/>
      <c r="U476"/>
    </row>
    <row r="477" spans="1:21" s="63" customFormat="1" ht="20.100000000000001" customHeight="1" x14ac:dyDescent="0.25">
      <c r="A477" s="3"/>
      <c r="B477" s="3"/>
      <c r="C477" s="3"/>
      <c r="D477" s="1"/>
      <c r="E477" s="1"/>
      <c r="F477" s="1"/>
      <c r="G477" s="1"/>
      <c r="I477"/>
      <c r="J477"/>
      <c r="K477"/>
      <c r="L477"/>
      <c r="M477"/>
      <c r="N477"/>
      <c r="O477"/>
      <c r="P477"/>
      <c r="Q477"/>
      <c r="R477"/>
      <c r="S477"/>
      <c r="T477"/>
      <c r="U477"/>
    </row>
    <row r="478" spans="1:21" s="63" customFormat="1" ht="20.100000000000001" customHeight="1" x14ac:dyDescent="0.25">
      <c r="A478" s="1"/>
      <c r="B478" s="1"/>
      <c r="C478" s="1"/>
      <c r="D478" s="1"/>
      <c r="E478" s="1"/>
      <c r="F478" s="1"/>
      <c r="G478" s="1"/>
      <c r="I478"/>
      <c r="J478"/>
      <c r="K478"/>
      <c r="L478"/>
      <c r="M478"/>
      <c r="N478"/>
      <c r="O478"/>
      <c r="P478"/>
      <c r="Q478"/>
      <c r="R478"/>
      <c r="S478"/>
      <c r="T478"/>
      <c r="U478"/>
    </row>
    <row r="479" spans="1:21" s="63" customFormat="1" ht="20.100000000000001" customHeight="1" x14ac:dyDescent="0.25">
      <c r="A479" s="3"/>
      <c r="B479" s="3"/>
      <c r="C479" s="3"/>
      <c r="D479" s="1"/>
      <c r="E479" s="1"/>
      <c r="F479" s="1"/>
      <c r="G479" s="1"/>
      <c r="I479"/>
      <c r="J479"/>
      <c r="K479"/>
      <c r="L479"/>
      <c r="M479"/>
      <c r="N479"/>
      <c r="O479"/>
      <c r="P479"/>
      <c r="Q479"/>
      <c r="R479"/>
      <c r="S479"/>
      <c r="T479"/>
      <c r="U479"/>
    </row>
    <row r="480" spans="1:21" s="63" customFormat="1" ht="20.100000000000001" customHeight="1" x14ac:dyDescent="0.25">
      <c r="A480" s="1"/>
      <c r="B480" s="1"/>
      <c r="C480" s="1"/>
      <c r="D480" s="1"/>
      <c r="E480" s="1"/>
      <c r="F480" s="1"/>
      <c r="G480" s="1"/>
      <c r="I480"/>
      <c r="J480"/>
      <c r="K480"/>
      <c r="L480"/>
      <c r="M480"/>
      <c r="N480"/>
      <c r="O480"/>
      <c r="P480"/>
      <c r="Q480"/>
      <c r="R480"/>
      <c r="S480"/>
      <c r="T480"/>
      <c r="U480"/>
    </row>
    <row r="481" spans="1:21" s="63" customFormat="1" ht="20.100000000000001" customHeight="1" x14ac:dyDescent="0.25">
      <c r="A481" s="1"/>
      <c r="B481" s="1"/>
      <c r="C481" s="1"/>
      <c r="D481" s="1"/>
      <c r="E481" s="1"/>
      <c r="F481" s="1"/>
      <c r="G481" s="1"/>
      <c r="I481"/>
      <c r="J481"/>
      <c r="K481"/>
      <c r="L481"/>
      <c r="M481"/>
      <c r="N481"/>
      <c r="O481"/>
      <c r="P481"/>
      <c r="Q481"/>
      <c r="R481"/>
      <c r="S481"/>
      <c r="T481"/>
      <c r="U481"/>
    </row>
    <row r="482" spans="1:21" s="63" customFormat="1" ht="20.100000000000001" customHeight="1" x14ac:dyDescent="0.25">
      <c r="A482" s="4"/>
      <c r="B482" s="4"/>
      <c r="C482" s="4"/>
      <c r="D482" s="1"/>
      <c r="E482" s="1"/>
      <c r="F482" s="1"/>
      <c r="G482" s="1"/>
      <c r="I482"/>
      <c r="J482"/>
      <c r="K482"/>
      <c r="L482"/>
      <c r="M482"/>
      <c r="N482"/>
      <c r="O482"/>
      <c r="P482"/>
      <c r="Q482"/>
      <c r="R482"/>
      <c r="S482"/>
      <c r="T482"/>
      <c r="U482"/>
    </row>
    <row r="483" spans="1:21" s="63" customFormat="1" ht="20.100000000000001" customHeight="1" x14ac:dyDescent="0.25">
      <c r="A483" s="3"/>
      <c r="B483" s="3"/>
      <c r="C483" s="3"/>
      <c r="D483" s="1"/>
      <c r="E483" s="1"/>
      <c r="F483" s="1"/>
      <c r="G483" s="1"/>
      <c r="I483"/>
      <c r="J483"/>
      <c r="K483"/>
      <c r="L483"/>
      <c r="M483"/>
      <c r="N483"/>
      <c r="O483"/>
      <c r="P483"/>
      <c r="Q483"/>
      <c r="R483"/>
      <c r="S483"/>
      <c r="T483"/>
      <c r="U483"/>
    </row>
    <row r="484" spans="1:21" s="63" customFormat="1" ht="20.100000000000001" customHeight="1" x14ac:dyDescent="0.25">
      <c r="A484" s="3"/>
      <c r="B484" s="3"/>
      <c r="C484" s="3"/>
      <c r="D484" s="1"/>
      <c r="E484" s="1"/>
      <c r="F484" s="1"/>
      <c r="G484" s="1"/>
      <c r="I484"/>
      <c r="J484"/>
      <c r="K484"/>
      <c r="L484"/>
      <c r="M484"/>
      <c r="N484"/>
      <c r="O484"/>
      <c r="P484"/>
      <c r="Q484"/>
      <c r="R484"/>
      <c r="S484"/>
      <c r="T484"/>
      <c r="U484"/>
    </row>
    <row r="485" spans="1:21" s="63" customFormat="1" ht="20.100000000000001" customHeight="1" x14ac:dyDescent="0.25">
      <c r="A485" s="1"/>
      <c r="B485" s="1"/>
      <c r="C485" s="1"/>
      <c r="D485" s="1"/>
      <c r="E485" s="1"/>
      <c r="F485" s="1"/>
      <c r="G485" s="1"/>
      <c r="I485"/>
      <c r="J485"/>
      <c r="K485"/>
      <c r="L485"/>
      <c r="M485"/>
      <c r="N485"/>
      <c r="O485"/>
      <c r="P485"/>
      <c r="Q485"/>
      <c r="R485"/>
      <c r="S485"/>
      <c r="T485"/>
      <c r="U485"/>
    </row>
    <row r="486" spans="1:21" s="63" customFormat="1" ht="20.100000000000001" customHeight="1" x14ac:dyDescent="0.25">
      <c r="A486" s="3"/>
      <c r="B486" s="3"/>
      <c r="C486" s="3"/>
      <c r="D486" s="1"/>
      <c r="E486" s="1"/>
      <c r="F486" s="1"/>
      <c r="G486" s="1"/>
      <c r="I486"/>
      <c r="J486"/>
      <c r="K486"/>
      <c r="L486"/>
      <c r="M486"/>
      <c r="N486"/>
      <c r="O486"/>
      <c r="P486"/>
      <c r="Q486"/>
      <c r="R486"/>
      <c r="S486"/>
      <c r="T486"/>
      <c r="U486"/>
    </row>
    <row r="487" spans="1:21" s="63" customFormat="1" ht="20.100000000000001" customHeight="1" x14ac:dyDescent="0.25">
      <c r="A487" s="1"/>
      <c r="B487" s="1"/>
      <c r="C487" s="1"/>
      <c r="D487" s="1"/>
      <c r="E487" s="1"/>
      <c r="F487" s="1"/>
      <c r="G487" s="1"/>
      <c r="I487"/>
      <c r="J487"/>
      <c r="K487"/>
      <c r="L487"/>
      <c r="M487"/>
      <c r="N487"/>
      <c r="O487"/>
      <c r="P487"/>
      <c r="Q487"/>
      <c r="R487"/>
      <c r="S487"/>
      <c r="T487"/>
      <c r="U487"/>
    </row>
    <row r="488" spans="1:21" s="63" customFormat="1" ht="20.100000000000001" customHeight="1" x14ac:dyDescent="0.25">
      <c r="A488" s="1"/>
      <c r="B488" s="1"/>
      <c r="C488" s="1"/>
      <c r="D488" s="1"/>
      <c r="E488" s="1"/>
      <c r="F488" s="1"/>
      <c r="G488" s="1"/>
      <c r="I488"/>
      <c r="J488"/>
      <c r="K488"/>
      <c r="L488"/>
      <c r="M488"/>
      <c r="N488"/>
      <c r="O488"/>
      <c r="P488"/>
      <c r="Q488"/>
      <c r="R488"/>
      <c r="S488"/>
      <c r="T488"/>
      <c r="U488"/>
    </row>
    <row r="489" spans="1:21" s="63" customFormat="1" ht="20.100000000000001" customHeight="1" x14ac:dyDescent="0.25">
      <c r="A489" s="4"/>
      <c r="B489" s="4"/>
      <c r="C489" s="4"/>
      <c r="D489" s="1"/>
      <c r="E489" s="1"/>
      <c r="F489" s="1"/>
      <c r="G489" s="1"/>
      <c r="I489"/>
      <c r="J489"/>
      <c r="K489"/>
      <c r="L489"/>
      <c r="M489"/>
      <c r="N489"/>
      <c r="O489"/>
      <c r="P489"/>
      <c r="Q489"/>
      <c r="R489"/>
      <c r="S489"/>
      <c r="T489"/>
      <c r="U489"/>
    </row>
    <row r="490" spans="1:21" s="63" customFormat="1" ht="20.100000000000001" customHeight="1" x14ac:dyDescent="0.25">
      <c r="A490" s="3"/>
      <c r="B490" s="3"/>
      <c r="C490" s="3"/>
      <c r="D490" s="1"/>
      <c r="E490" s="1"/>
      <c r="F490" s="1"/>
      <c r="G490" s="1"/>
      <c r="I490"/>
      <c r="J490"/>
      <c r="K490"/>
      <c r="L490"/>
      <c r="M490"/>
      <c r="N490"/>
      <c r="O490"/>
      <c r="P490"/>
      <c r="Q490"/>
      <c r="R490"/>
      <c r="S490"/>
      <c r="T490"/>
      <c r="U490"/>
    </row>
    <row r="491" spans="1:21" s="63" customFormat="1" ht="20.100000000000001" customHeight="1" x14ac:dyDescent="0.25">
      <c r="A491" s="3"/>
      <c r="B491" s="3"/>
      <c r="C491" s="3"/>
      <c r="D491" s="1"/>
      <c r="E491" s="1"/>
      <c r="F491" s="1"/>
      <c r="G491" s="1"/>
      <c r="I491"/>
      <c r="J491"/>
      <c r="K491"/>
      <c r="L491"/>
      <c r="M491"/>
      <c r="N491"/>
      <c r="O491"/>
      <c r="P491"/>
      <c r="Q491"/>
      <c r="R491"/>
      <c r="S491"/>
      <c r="T491"/>
      <c r="U491"/>
    </row>
    <row r="492" spans="1:21" s="63" customFormat="1" ht="20.100000000000001" customHeight="1" x14ac:dyDescent="0.25">
      <c r="A492" s="1"/>
      <c r="B492" s="1"/>
      <c r="C492" s="1"/>
      <c r="D492" s="1"/>
      <c r="E492" s="1"/>
      <c r="F492" s="1"/>
      <c r="G492" s="1"/>
      <c r="I492"/>
      <c r="J492"/>
      <c r="K492"/>
      <c r="L492"/>
      <c r="M492"/>
      <c r="N492"/>
      <c r="O492"/>
      <c r="P492"/>
      <c r="Q492"/>
      <c r="R492"/>
      <c r="S492"/>
      <c r="T492"/>
      <c r="U492"/>
    </row>
    <row r="493" spans="1:21" s="63" customFormat="1" ht="20.100000000000001" customHeight="1" x14ac:dyDescent="0.25">
      <c r="A493" s="3"/>
      <c r="B493" s="3"/>
      <c r="C493" s="3"/>
      <c r="D493" s="1"/>
      <c r="E493" s="1"/>
      <c r="F493" s="1"/>
      <c r="G493" s="1"/>
      <c r="I493"/>
      <c r="J493"/>
      <c r="K493"/>
      <c r="L493"/>
      <c r="M493"/>
      <c r="N493"/>
      <c r="O493"/>
      <c r="P493"/>
      <c r="Q493"/>
      <c r="R493"/>
      <c r="S493"/>
      <c r="T493"/>
      <c r="U493"/>
    </row>
    <row r="494" spans="1:21" s="63" customFormat="1" ht="20.100000000000001" customHeight="1" x14ac:dyDescent="0.25">
      <c r="A494" s="1"/>
      <c r="B494" s="1"/>
      <c r="C494" s="1"/>
      <c r="D494" s="1"/>
      <c r="E494" s="1"/>
      <c r="F494" s="1"/>
      <c r="G494" s="1"/>
      <c r="I494"/>
      <c r="J494"/>
      <c r="K494"/>
      <c r="L494"/>
      <c r="M494"/>
      <c r="N494"/>
      <c r="O494"/>
      <c r="P494"/>
      <c r="Q494"/>
      <c r="R494"/>
      <c r="S494"/>
      <c r="T494"/>
      <c r="U494"/>
    </row>
    <row r="495" spans="1:21" s="63" customFormat="1" ht="20.100000000000001" customHeight="1" x14ac:dyDescent="0.25">
      <c r="A495" s="1"/>
      <c r="B495" s="1"/>
      <c r="C495" s="1"/>
      <c r="D495" s="1"/>
      <c r="E495" s="1"/>
      <c r="F495" s="1"/>
      <c r="G495" s="1"/>
      <c r="I495"/>
      <c r="J495"/>
      <c r="K495"/>
      <c r="L495"/>
      <c r="M495"/>
      <c r="N495"/>
      <c r="O495"/>
      <c r="P495"/>
      <c r="Q495"/>
      <c r="R495"/>
      <c r="S495"/>
      <c r="T495"/>
      <c r="U495"/>
    </row>
    <row r="496" spans="1:21" s="63" customFormat="1" ht="20.100000000000001" customHeight="1" x14ac:dyDescent="0.25">
      <c r="A496" s="4"/>
      <c r="B496" s="4"/>
      <c r="C496" s="4"/>
      <c r="D496" s="1"/>
      <c r="E496" s="1"/>
      <c r="F496" s="1"/>
      <c r="G496" s="1"/>
      <c r="I496"/>
      <c r="J496"/>
      <c r="K496"/>
      <c r="L496"/>
      <c r="M496"/>
      <c r="N496"/>
      <c r="O496"/>
      <c r="P496"/>
      <c r="Q496"/>
      <c r="R496"/>
      <c r="S496"/>
      <c r="T496"/>
      <c r="U496"/>
    </row>
    <row r="497" spans="1:21" s="63" customFormat="1" ht="20.100000000000001" customHeight="1" x14ac:dyDescent="0.25">
      <c r="A497" s="3"/>
      <c r="B497" s="3"/>
      <c r="C497" s="3"/>
      <c r="D497" s="1"/>
      <c r="E497" s="1"/>
      <c r="F497" s="1"/>
      <c r="G497" s="1"/>
      <c r="I497"/>
      <c r="J497"/>
      <c r="K497"/>
      <c r="L497"/>
      <c r="M497"/>
      <c r="N497"/>
      <c r="O497"/>
      <c r="P497"/>
      <c r="Q497"/>
      <c r="R497"/>
      <c r="S497"/>
      <c r="T497"/>
      <c r="U497"/>
    </row>
    <row r="498" spans="1:21" s="63" customFormat="1" ht="20.100000000000001" customHeight="1" x14ac:dyDescent="0.25">
      <c r="A498" s="3"/>
      <c r="B498" s="3"/>
      <c r="C498" s="3"/>
      <c r="D498" s="1"/>
      <c r="E498" s="1"/>
      <c r="F498" s="1"/>
      <c r="G498" s="1"/>
      <c r="I498"/>
      <c r="J498"/>
      <c r="K498"/>
      <c r="L498"/>
      <c r="M498"/>
      <c r="N498"/>
      <c r="O498"/>
      <c r="P498"/>
      <c r="Q498"/>
      <c r="R498"/>
      <c r="S498"/>
      <c r="T498"/>
      <c r="U498"/>
    </row>
    <row r="499" spans="1:21" s="63" customFormat="1" ht="20.100000000000001" customHeight="1" x14ac:dyDescent="0.25">
      <c r="A499" s="1"/>
      <c r="B499" s="1"/>
      <c r="C499" s="1"/>
      <c r="D499" s="1"/>
      <c r="E499" s="1"/>
      <c r="F499" s="1"/>
      <c r="G499" s="1"/>
      <c r="I499"/>
      <c r="J499"/>
      <c r="K499"/>
      <c r="L499"/>
      <c r="M499"/>
      <c r="N499"/>
      <c r="O499"/>
      <c r="P499"/>
      <c r="Q499"/>
      <c r="R499"/>
      <c r="S499"/>
      <c r="T499"/>
      <c r="U499"/>
    </row>
    <row r="500" spans="1:21" s="63" customFormat="1" ht="20.100000000000001" customHeight="1" x14ac:dyDescent="0.25">
      <c r="A500" s="3"/>
      <c r="B500" s="3"/>
      <c r="C500" s="3"/>
      <c r="D500" s="1"/>
      <c r="E500" s="1"/>
      <c r="F500" s="1"/>
      <c r="G500" s="1"/>
      <c r="I500"/>
      <c r="J500"/>
      <c r="K500"/>
      <c r="L500"/>
      <c r="M500"/>
      <c r="N500"/>
      <c r="O500"/>
      <c r="P500"/>
      <c r="Q500"/>
      <c r="R500"/>
      <c r="S500"/>
      <c r="T500"/>
      <c r="U500"/>
    </row>
    <row r="501" spans="1:21" s="63" customFormat="1" ht="20.100000000000001" customHeight="1" x14ac:dyDescent="0.25">
      <c r="A501" s="1"/>
      <c r="B501" s="1"/>
      <c r="C501" s="1"/>
      <c r="D501" s="1"/>
      <c r="E501" s="1"/>
      <c r="F501" s="1"/>
      <c r="G501" s="1"/>
      <c r="I501"/>
      <c r="J501"/>
      <c r="K501"/>
      <c r="L501"/>
      <c r="M501"/>
      <c r="N501"/>
      <c r="O501"/>
      <c r="P501"/>
      <c r="Q501"/>
      <c r="R501"/>
      <c r="S501"/>
      <c r="T501"/>
      <c r="U501"/>
    </row>
    <row r="502" spans="1:21" s="63" customFormat="1" ht="20.100000000000001" customHeight="1" x14ac:dyDescent="0.25">
      <c r="A502" s="1"/>
      <c r="B502" s="1"/>
      <c r="C502" s="1"/>
      <c r="D502" s="1"/>
      <c r="E502" s="1"/>
      <c r="F502" s="1"/>
      <c r="G502" s="1"/>
      <c r="I502"/>
      <c r="J502"/>
      <c r="K502"/>
      <c r="L502"/>
      <c r="M502"/>
      <c r="N502"/>
      <c r="O502"/>
      <c r="P502"/>
      <c r="Q502"/>
      <c r="R502"/>
      <c r="S502"/>
      <c r="T502"/>
      <c r="U502"/>
    </row>
    <row r="503" spans="1:21" s="63" customFormat="1" ht="20.100000000000001" customHeight="1" x14ac:dyDescent="0.25">
      <c r="A503" s="4"/>
      <c r="B503" s="4"/>
      <c r="C503" s="4"/>
      <c r="D503" s="1"/>
      <c r="E503" s="1"/>
      <c r="F503" s="1"/>
      <c r="G503" s="1"/>
      <c r="I503"/>
      <c r="J503"/>
      <c r="K503"/>
      <c r="L503"/>
      <c r="M503"/>
      <c r="N503"/>
      <c r="O503"/>
      <c r="P503"/>
      <c r="Q503"/>
      <c r="R503"/>
      <c r="S503"/>
      <c r="T503"/>
      <c r="U503"/>
    </row>
    <row r="504" spans="1:21" s="63" customFormat="1" ht="20.100000000000001" customHeight="1" x14ac:dyDescent="0.25">
      <c r="A504" s="3"/>
      <c r="B504" s="3"/>
      <c r="C504" s="3"/>
      <c r="D504" s="1"/>
      <c r="E504" s="1"/>
      <c r="F504" s="1"/>
      <c r="G504" s="1"/>
      <c r="I504"/>
      <c r="J504"/>
      <c r="K504"/>
      <c r="L504"/>
      <c r="M504"/>
      <c r="N504"/>
      <c r="O504"/>
      <c r="P504"/>
      <c r="Q504"/>
      <c r="R504"/>
      <c r="S504"/>
      <c r="T504"/>
      <c r="U504"/>
    </row>
    <row r="505" spans="1:21" s="63" customFormat="1" ht="20.100000000000001" customHeight="1" x14ac:dyDescent="0.25">
      <c r="A505" s="3"/>
      <c r="B505" s="3"/>
      <c r="C505" s="3"/>
      <c r="D505" s="1"/>
      <c r="E505" s="1"/>
      <c r="F505" s="1"/>
      <c r="G505" s="1"/>
      <c r="I505"/>
      <c r="J505"/>
      <c r="K505"/>
      <c r="L505"/>
      <c r="M505"/>
      <c r="N505"/>
      <c r="O505"/>
      <c r="P505"/>
      <c r="Q505"/>
      <c r="R505"/>
      <c r="S505"/>
      <c r="T505"/>
      <c r="U505"/>
    </row>
    <row r="506" spans="1:21" s="63" customFormat="1" ht="20.100000000000001" customHeight="1" x14ac:dyDescent="0.25">
      <c r="A506" s="1"/>
      <c r="B506" s="1"/>
      <c r="C506" s="1"/>
      <c r="D506" s="1"/>
      <c r="E506" s="1"/>
      <c r="F506" s="1"/>
      <c r="G506" s="1"/>
      <c r="I506"/>
      <c r="J506"/>
      <c r="K506"/>
      <c r="L506"/>
      <c r="M506"/>
      <c r="N506"/>
      <c r="O506"/>
      <c r="P506"/>
      <c r="Q506"/>
      <c r="R506"/>
      <c r="S506"/>
      <c r="T506"/>
      <c r="U506"/>
    </row>
    <row r="507" spans="1:21" s="63" customFormat="1" ht="20.100000000000001" customHeight="1" x14ac:dyDescent="0.25">
      <c r="A507" s="3"/>
      <c r="B507" s="3"/>
      <c r="C507" s="3"/>
      <c r="D507" s="1"/>
      <c r="E507" s="1"/>
      <c r="F507" s="1"/>
      <c r="G507" s="1"/>
      <c r="I507"/>
      <c r="J507"/>
      <c r="K507"/>
      <c r="L507"/>
      <c r="M507"/>
      <c r="N507"/>
      <c r="O507"/>
      <c r="P507"/>
      <c r="Q507"/>
      <c r="R507"/>
      <c r="S507"/>
      <c r="T507"/>
      <c r="U507"/>
    </row>
    <row r="508" spans="1:21" s="63" customFormat="1" ht="20.100000000000001" customHeight="1" x14ac:dyDescent="0.25">
      <c r="A508" s="1"/>
      <c r="B508" s="1"/>
      <c r="C508" s="1"/>
      <c r="D508" s="1"/>
      <c r="E508" s="1"/>
      <c r="F508" s="1"/>
      <c r="G508" s="1"/>
      <c r="I508"/>
      <c r="J508"/>
      <c r="K508"/>
      <c r="L508"/>
      <c r="M508"/>
      <c r="N508"/>
      <c r="O508"/>
      <c r="P508"/>
      <c r="Q508"/>
      <c r="R508"/>
      <c r="S508"/>
      <c r="T508"/>
      <c r="U508"/>
    </row>
    <row r="509" spans="1:21" s="63" customFormat="1" ht="20.100000000000001" customHeight="1" x14ac:dyDescent="0.25">
      <c r="A509" s="1"/>
      <c r="B509" s="1"/>
      <c r="C509" s="1"/>
      <c r="D509" s="1"/>
      <c r="E509" s="1"/>
      <c r="F509" s="1"/>
      <c r="G509" s="1"/>
      <c r="I509"/>
      <c r="J509"/>
      <c r="K509"/>
      <c r="L509"/>
      <c r="M509"/>
      <c r="N509"/>
      <c r="O509"/>
      <c r="P509"/>
      <c r="Q509"/>
      <c r="R509"/>
      <c r="S509"/>
      <c r="T509"/>
      <c r="U509"/>
    </row>
    <row r="510" spans="1:21" s="63" customFormat="1" ht="20.100000000000001" customHeight="1" x14ac:dyDescent="0.25">
      <c r="A510" s="3"/>
      <c r="B510" s="3"/>
      <c r="C510" s="3"/>
      <c r="D510" s="1"/>
      <c r="E510" s="1"/>
      <c r="F510" s="1"/>
      <c r="G510" s="1"/>
      <c r="I510"/>
      <c r="J510"/>
      <c r="K510"/>
      <c r="L510"/>
      <c r="M510"/>
      <c r="N510"/>
      <c r="O510"/>
      <c r="P510"/>
      <c r="Q510"/>
      <c r="R510"/>
      <c r="S510"/>
      <c r="T510"/>
      <c r="U510"/>
    </row>
    <row r="511" spans="1:21" s="63" customFormat="1" ht="20.100000000000001" customHeight="1" x14ac:dyDescent="0.25">
      <c r="A511" s="1"/>
      <c r="B511" s="1"/>
      <c r="C511" s="1"/>
      <c r="D511" s="1"/>
      <c r="E511" s="1"/>
      <c r="F511" s="1"/>
      <c r="G511" s="1"/>
      <c r="I511"/>
      <c r="J511"/>
      <c r="K511"/>
      <c r="L511"/>
      <c r="M511"/>
      <c r="N511"/>
      <c r="O511"/>
      <c r="P511"/>
      <c r="Q511"/>
      <c r="R511"/>
      <c r="S511"/>
      <c r="T511"/>
      <c r="U511"/>
    </row>
    <row r="512" spans="1:21" s="63" customFormat="1" ht="20.100000000000001" customHeight="1" x14ac:dyDescent="0.25">
      <c r="A512" s="1"/>
      <c r="B512" s="1"/>
      <c r="C512" s="1"/>
      <c r="D512" s="1"/>
      <c r="E512" s="1"/>
      <c r="F512" s="1"/>
      <c r="G512" s="1"/>
      <c r="I512"/>
      <c r="J512"/>
      <c r="K512"/>
      <c r="L512"/>
      <c r="M512"/>
      <c r="N512"/>
      <c r="O512"/>
      <c r="P512"/>
      <c r="Q512"/>
      <c r="R512"/>
      <c r="S512"/>
      <c r="T512"/>
      <c r="U512"/>
    </row>
    <row r="513" spans="1:21" s="63" customFormat="1" ht="20.100000000000001" customHeight="1" x14ac:dyDescent="0.25">
      <c r="A513" s="4"/>
      <c r="B513" s="4"/>
      <c r="C513" s="4"/>
      <c r="D513" s="1"/>
      <c r="E513" s="1"/>
      <c r="F513" s="1"/>
      <c r="G513" s="1"/>
      <c r="I513"/>
      <c r="J513"/>
      <c r="K513"/>
      <c r="L513"/>
      <c r="M513"/>
      <c r="N513"/>
      <c r="O513"/>
      <c r="P513"/>
      <c r="Q513"/>
      <c r="R513"/>
      <c r="S513"/>
      <c r="T513"/>
      <c r="U513"/>
    </row>
    <row r="514" spans="1:21" s="63" customFormat="1" ht="20.100000000000001" customHeight="1" x14ac:dyDescent="0.25">
      <c r="A514" s="3"/>
      <c r="B514" s="3"/>
      <c r="C514" s="3"/>
      <c r="D514" s="1"/>
      <c r="E514" s="1"/>
      <c r="F514" s="1"/>
      <c r="G514" s="1"/>
      <c r="I514"/>
      <c r="J514"/>
      <c r="K514"/>
      <c r="L514"/>
      <c r="M514"/>
      <c r="N514"/>
      <c r="O514"/>
      <c r="P514"/>
      <c r="Q514"/>
      <c r="R514"/>
      <c r="S514"/>
      <c r="T514"/>
      <c r="U514"/>
    </row>
    <row r="515" spans="1:21" s="63" customFormat="1" ht="20.100000000000001" customHeight="1" x14ac:dyDescent="0.25">
      <c r="A515" s="3"/>
      <c r="B515" s="3"/>
      <c r="C515" s="3"/>
      <c r="D515" s="1"/>
      <c r="E515" s="1"/>
      <c r="F515" s="1"/>
      <c r="G515" s="1"/>
      <c r="I515"/>
      <c r="J515"/>
      <c r="K515"/>
      <c r="L515"/>
      <c r="M515"/>
      <c r="N515"/>
      <c r="O515"/>
      <c r="P515"/>
      <c r="Q515"/>
      <c r="R515"/>
      <c r="S515"/>
      <c r="T515"/>
      <c r="U515"/>
    </row>
    <row r="516" spans="1:21" s="63" customFormat="1" ht="20.100000000000001" customHeight="1" x14ac:dyDescent="0.25">
      <c r="A516" s="1"/>
      <c r="B516" s="1"/>
      <c r="C516" s="1"/>
      <c r="D516" s="1"/>
      <c r="E516" s="1"/>
      <c r="F516" s="1"/>
      <c r="G516" s="1"/>
      <c r="I516"/>
      <c r="J516"/>
      <c r="K516"/>
      <c r="L516"/>
      <c r="M516"/>
      <c r="N516"/>
      <c r="O516"/>
      <c r="P516"/>
      <c r="Q516"/>
      <c r="R516"/>
      <c r="S516"/>
      <c r="T516"/>
      <c r="U516"/>
    </row>
    <row r="517" spans="1:21" s="63" customFormat="1" ht="20.100000000000001" customHeight="1" x14ac:dyDescent="0.25">
      <c r="A517" s="3"/>
      <c r="B517" s="3"/>
      <c r="C517" s="3"/>
      <c r="D517" s="1"/>
      <c r="E517" s="1"/>
      <c r="F517" s="1"/>
      <c r="G517" s="1"/>
      <c r="I517"/>
      <c r="J517"/>
      <c r="K517"/>
      <c r="L517"/>
      <c r="M517"/>
      <c r="N517"/>
      <c r="O517"/>
      <c r="P517"/>
      <c r="Q517"/>
      <c r="R517"/>
      <c r="S517"/>
      <c r="T517"/>
      <c r="U517"/>
    </row>
    <row r="518" spans="1:21" s="63" customFormat="1" ht="20.100000000000001" customHeight="1" x14ac:dyDescent="0.25">
      <c r="A518" s="1"/>
      <c r="B518" s="1"/>
      <c r="C518" s="1"/>
      <c r="D518" s="1"/>
      <c r="E518" s="1"/>
      <c r="F518" s="1"/>
      <c r="G518" s="1"/>
      <c r="I518"/>
      <c r="J518"/>
      <c r="K518"/>
      <c r="L518"/>
      <c r="M518"/>
      <c r="N518"/>
      <c r="O518"/>
      <c r="P518"/>
      <c r="Q518"/>
      <c r="R518"/>
      <c r="S518"/>
      <c r="T518"/>
      <c r="U518"/>
    </row>
    <row r="519" spans="1:21" s="63" customFormat="1" ht="20.100000000000001" customHeight="1" x14ac:dyDescent="0.25">
      <c r="A519" s="1"/>
      <c r="B519" s="1"/>
      <c r="C519" s="1"/>
      <c r="D519" s="1"/>
      <c r="E519" s="1"/>
      <c r="F519" s="1"/>
      <c r="G519" s="1"/>
      <c r="I519"/>
      <c r="J519"/>
      <c r="K519"/>
      <c r="L519"/>
      <c r="M519"/>
      <c r="N519"/>
      <c r="O519"/>
      <c r="P519"/>
      <c r="Q519"/>
      <c r="R519"/>
      <c r="S519"/>
      <c r="T519"/>
      <c r="U519"/>
    </row>
    <row r="520" spans="1:21" s="63" customFormat="1" ht="20.100000000000001" customHeight="1" x14ac:dyDescent="0.25">
      <c r="A520" s="4"/>
      <c r="B520" s="4"/>
      <c r="C520" s="4"/>
      <c r="D520" s="1"/>
      <c r="E520" s="1"/>
      <c r="F520" s="1"/>
      <c r="G520" s="1"/>
      <c r="I520"/>
      <c r="J520"/>
      <c r="K520"/>
      <c r="L520"/>
      <c r="M520"/>
      <c r="N520"/>
      <c r="O520"/>
      <c r="P520"/>
      <c r="Q520"/>
      <c r="R520"/>
      <c r="S520"/>
      <c r="T520"/>
      <c r="U520"/>
    </row>
    <row r="521" spans="1:21" s="63" customFormat="1" ht="20.100000000000001" customHeight="1" x14ac:dyDescent="0.25">
      <c r="A521" s="3"/>
      <c r="B521" s="3"/>
      <c r="C521" s="3"/>
      <c r="D521" s="1"/>
      <c r="E521" s="1"/>
      <c r="F521" s="1"/>
      <c r="G521" s="1"/>
      <c r="I521"/>
      <c r="J521"/>
      <c r="K521"/>
      <c r="L521"/>
      <c r="M521"/>
      <c r="N521"/>
      <c r="O521"/>
      <c r="P521"/>
      <c r="Q521"/>
      <c r="R521"/>
      <c r="S521"/>
      <c r="T521"/>
      <c r="U521"/>
    </row>
    <row r="522" spans="1:21" s="63" customFormat="1" ht="20.100000000000001" customHeight="1" x14ac:dyDescent="0.25">
      <c r="A522" s="3"/>
      <c r="B522" s="3"/>
      <c r="C522" s="3"/>
      <c r="D522" s="1"/>
      <c r="E522" s="1"/>
      <c r="F522" s="1"/>
      <c r="G522" s="1"/>
      <c r="I522"/>
      <c r="J522"/>
      <c r="K522"/>
      <c r="L522"/>
      <c r="M522"/>
      <c r="N522"/>
      <c r="O522"/>
      <c r="P522"/>
      <c r="Q522"/>
      <c r="R522"/>
      <c r="S522"/>
      <c r="T522"/>
      <c r="U522"/>
    </row>
    <row r="523" spans="1:21" s="63" customFormat="1" ht="20.100000000000001" customHeight="1" x14ac:dyDescent="0.25">
      <c r="A523" s="1"/>
      <c r="B523" s="1"/>
      <c r="C523" s="1"/>
      <c r="D523" s="1"/>
      <c r="E523" s="1"/>
      <c r="F523" s="1"/>
      <c r="G523" s="1"/>
      <c r="I523"/>
      <c r="J523"/>
      <c r="K523"/>
      <c r="L523"/>
      <c r="M523"/>
      <c r="N523"/>
      <c r="O523"/>
      <c r="P523"/>
      <c r="Q523"/>
      <c r="R523"/>
      <c r="S523"/>
      <c r="T523"/>
      <c r="U523"/>
    </row>
    <row r="524" spans="1:21" s="63" customFormat="1" ht="20.100000000000001" customHeight="1" x14ac:dyDescent="0.25">
      <c r="A524" s="3"/>
      <c r="B524" s="3"/>
      <c r="C524" s="3"/>
      <c r="D524" s="1"/>
      <c r="E524" s="1"/>
      <c r="F524" s="1"/>
      <c r="G524" s="1"/>
      <c r="I524"/>
      <c r="J524"/>
      <c r="K524"/>
      <c r="L524"/>
      <c r="M524"/>
      <c r="N524"/>
      <c r="O524"/>
      <c r="P524"/>
      <c r="Q524"/>
      <c r="R524"/>
      <c r="S524"/>
      <c r="T524"/>
      <c r="U524"/>
    </row>
    <row r="525" spans="1:21" s="63" customFormat="1" ht="20.100000000000001" customHeight="1" x14ac:dyDescent="0.25">
      <c r="A525" s="1"/>
      <c r="B525" s="1"/>
      <c r="C525" s="1"/>
      <c r="D525" s="1"/>
      <c r="E525" s="1"/>
      <c r="F525" s="1"/>
      <c r="G525" s="1"/>
      <c r="I525"/>
      <c r="J525"/>
      <c r="K525"/>
      <c r="L525"/>
      <c r="M525"/>
      <c r="N525"/>
      <c r="O525"/>
      <c r="P525"/>
      <c r="Q525"/>
      <c r="R525"/>
      <c r="S525"/>
      <c r="T525"/>
      <c r="U525"/>
    </row>
    <row r="526" spans="1:21" s="63" customFormat="1" ht="20.100000000000001" customHeight="1" x14ac:dyDescent="0.25">
      <c r="A526" s="1"/>
      <c r="B526" s="1"/>
      <c r="C526" s="1"/>
      <c r="D526" s="1"/>
      <c r="E526" s="1"/>
      <c r="F526" s="1"/>
      <c r="G526" s="1"/>
      <c r="I526"/>
      <c r="J526"/>
      <c r="K526"/>
      <c r="L526"/>
      <c r="M526"/>
      <c r="N526"/>
      <c r="O526"/>
      <c r="P526"/>
      <c r="Q526"/>
      <c r="R526"/>
      <c r="S526"/>
      <c r="T526"/>
      <c r="U526"/>
    </row>
    <row r="527" spans="1:21" s="63" customFormat="1" ht="20.100000000000001" customHeight="1" x14ac:dyDescent="0.25">
      <c r="A527" s="4"/>
      <c r="B527" s="4"/>
      <c r="C527" s="4"/>
      <c r="D527" s="1"/>
      <c r="E527" s="1"/>
      <c r="F527" s="1"/>
      <c r="G527" s="1"/>
      <c r="I527"/>
      <c r="J527"/>
      <c r="K527"/>
      <c r="L527"/>
      <c r="M527"/>
      <c r="N527"/>
      <c r="O527"/>
      <c r="P527"/>
      <c r="Q527"/>
      <c r="R527"/>
      <c r="S527"/>
      <c r="T527"/>
      <c r="U527"/>
    </row>
    <row r="528" spans="1:21" s="63" customFormat="1" ht="20.100000000000001" customHeight="1" x14ac:dyDescent="0.25">
      <c r="A528" s="3"/>
      <c r="B528" s="3"/>
      <c r="C528" s="3"/>
      <c r="D528" s="1"/>
      <c r="E528" s="1"/>
      <c r="F528" s="1"/>
      <c r="G528" s="1"/>
      <c r="I528"/>
      <c r="J528"/>
      <c r="K528"/>
      <c r="L528"/>
      <c r="M528"/>
      <c r="N528"/>
      <c r="O528"/>
      <c r="P528"/>
      <c r="Q528"/>
      <c r="R528"/>
      <c r="S528"/>
      <c r="T528"/>
      <c r="U528"/>
    </row>
    <row r="529" spans="1:21" s="63" customFormat="1" ht="20.100000000000001" customHeight="1" x14ac:dyDescent="0.25">
      <c r="A529" s="3"/>
      <c r="B529" s="3"/>
      <c r="C529" s="3"/>
      <c r="D529" s="1"/>
      <c r="E529" s="1"/>
      <c r="F529" s="1"/>
      <c r="G529" s="1"/>
      <c r="I529"/>
      <c r="J529"/>
      <c r="K529"/>
      <c r="L529"/>
      <c r="M529"/>
      <c r="N529"/>
      <c r="O529"/>
      <c r="P529"/>
      <c r="Q529"/>
      <c r="R529"/>
      <c r="S529"/>
      <c r="T529"/>
      <c r="U529"/>
    </row>
    <row r="530" spans="1:21" s="63" customFormat="1" ht="20.100000000000001" customHeight="1" x14ac:dyDescent="0.25">
      <c r="A530" s="1"/>
      <c r="B530" s="1"/>
      <c r="C530" s="1"/>
      <c r="D530" s="1"/>
      <c r="E530" s="1"/>
      <c r="F530" s="1"/>
      <c r="G530" s="1"/>
      <c r="I530"/>
      <c r="J530"/>
      <c r="K530"/>
      <c r="L530"/>
      <c r="M530"/>
      <c r="N530"/>
      <c r="O530"/>
      <c r="P530"/>
      <c r="Q530"/>
      <c r="R530"/>
      <c r="S530"/>
      <c r="T530"/>
      <c r="U530"/>
    </row>
    <row r="531" spans="1:21" s="63" customFormat="1" ht="20.100000000000001" customHeight="1" x14ac:dyDescent="0.25">
      <c r="A531" s="3"/>
      <c r="B531" s="3"/>
      <c r="C531" s="3"/>
      <c r="D531" s="1"/>
      <c r="E531" s="1"/>
      <c r="F531" s="1"/>
      <c r="G531" s="1"/>
      <c r="I531"/>
      <c r="J531"/>
      <c r="K531"/>
      <c r="L531"/>
      <c r="M531"/>
      <c r="N531"/>
      <c r="O531"/>
      <c r="P531"/>
      <c r="Q531"/>
      <c r="R531"/>
      <c r="S531"/>
      <c r="T531"/>
      <c r="U531"/>
    </row>
    <row r="532" spans="1:21" s="63" customFormat="1" ht="20.100000000000001" customHeight="1" x14ac:dyDescent="0.25">
      <c r="A532" s="1"/>
      <c r="B532" s="1"/>
      <c r="C532" s="1"/>
      <c r="D532" s="1"/>
      <c r="E532" s="1"/>
      <c r="F532" s="1"/>
      <c r="G532" s="1"/>
      <c r="I532"/>
      <c r="J532"/>
      <c r="K532"/>
      <c r="L532"/>
      <c r="M532"/>
      <c r="N532"/>
      <c r="O532"/>
      <c r="P532"/>
      <c r="Q532"/>
      <c r="R532"/>
      <c r="S532"/>
      <c r="T532"/>
      <c r="U532"/>
    </row>
    <row r="533" spans="1:21" s="63" customFormat="1" ht="20.100000000000001" customHeight="1" x14ac:dyDescent="0.25">
      <c r="A533" s="1"/>
      <c r="B533" s="1"/>
      <c r="C533" s="1"/>
      <c r="D533" s="1"/>
      <c r="E533" s="1"/>
      <c r="F533" s="1"/>
      <c r="G533" s="1"/>
      <c r="I533"/>
      <c r="J533"/>
      <c r="K533"/>
      <c r="L533"/>
      <c r="M533"/>
      <c r="N533"/>
      <c r="O533"/>
      <c r="P533"/>
      <c r="Q533"/>
      <c r="R533"/>
      <c r="S533"/>
      <c r="T533"/>
      <c r="U533"/>
    </row>
    <row r="534" spans="1:21" s="63" customFormat="1" ht="20.100000000000001" customHeight="1" x14ac:dyDescent="0.25">
      <c r="A534" s="4"/>
      <c r="B534" s="4"/>
      <c r="C534" s="4"/>
      <c r="D534" s="1"/>
      <c r="E534" s="1"/>
      <c r="F534" s="1"/>
      <c r="G534" s="1"/>
      <c r="I534"/>
      <c r="J534"/>
      <c r="K534"/>
      <c r="L534"/>
      <c r="M534"/>
      <c r="N534"/>
      <c r="O534"/>
      <c r="P534"/>
      <c r="Q534"/>
      <c r="R534"/>
      <c r="S534"/>
      <c r="T534"/>
      <c r="U534"/>
    </row>
    <row r="535" spans="1:21" s="63" customFormat="1" ht="20.100000000000001" customHeight="1" x14ac:dyDescent="0.25">
      <c r="A535" s="3"/>
      <c r="B535" s="3"/>
      <c r="C535" s="3"/>
      <c r="D535" s="1"/>
      <c r="E535" s="1"/>
      <c r="F535" s="1"/>
      <c r="G535" s="1"/>
      <c r="I535"/>
      <c r="J535"/>
      <c r="K535"/>
      <c r="L535"/>
      <c r="M535"/>
      <c r="N535"/>
      <c r="O535"/>
      <c r="P535"/>
      <c r="Q535"/>
      <c r="R535"/>
      <c r="S535"/>
      <c r="T535"/>
      <c r="U535"/>
    </row>
    <row r="536" spans="1:21" s="63" customFormat="1" ht="20.100000000000001" customHeight="1" x14ac:dyDescent="0.25">
      <c r="A536" s="3"/>
      <c r="B536" s="3"/>
      <c r="C536" s="3"/>
      <c r="D536" s="1"/>
      <c r="E536" s="1"/>
      <c r="F536" s="1"/>
      <c r="G536" s="1"/>
      <c r="I536"/>
      <c r="J536"/>
      <c r="K536"/>
      <c r="L536"/>
      <c r="M536"/>
      <c r="N536"/>
      <c r="O536"/>
      <c r="P536"/>
      <c r="Q536"/>
      <c r="R536"/>
      <c r="S536"/>
      <c r="T536"/>
      <c r="U536"/>
    </row>
    <row r="537" spans="1:21" s="63" customFormat="1" ht="20.100000000000001" customHeight="1" x14ac:dyDescent="0.25">
      <c r="A537" s="1"/>
      <c r="B537" s="1"/>
      <c r="C537" s="1"/>
      <c r="D537" s="1"/>
      <c r="E537" s="1"/>
      <c r="F537" s="1"/>
      <c r="G537" s="1"/>
      <c r="I537"/>
      <c r="J537"/>
      <c r="K537"/>
      <c r="L537"/>
      <c r="M537"/>
      <c r="N537"/>
      <c r="O537"/>
      <c r="P537"/>
      <c r="Q537"/>
      <c r="R537"/>
      <c r="S537"/>
      <c r="T537"/>
      <c r="U537"/>
    </row>
    <row r="538" spans="1:21" s="63" customFormat="1" ht="20.100000000000001" customHeight="1" x14ac:dyDescent="0.25">
      <c r="A538" s="3"/>
      <c r="B538" s="3"/>
      <c r="C538" s="3"/>
      <c r="D538" s="1"/>
      <c r="E538" s="1"/>
      <c r="F538" s="1"/>
      <c r="G538" s="1"/>
      <c r="I538"/>
      <c r="J538"/>
      <c r="K538"/>
      <c r="L538"/>
      <c r="M538"/>
      <c r="N538"/>
      <c r="O538"/>
      <c r="P538"/>
      <c r="Q538"/>
      <c r="R538"/>
      <c r="S538"/>
      <c r="T538"/>
      <c r="U538"/>
    </row>
    <row r="539" spans="1:21" s="63" customFormat="1" ht="20.100000000000001" customHeight="1" x14ac:dyDescent="0.25">
      <c r="A539" s="1"/>
      <c r="B539" s="1"/>
      <c r="C539" s="1"/>
      <c r="D539" s="1"/>
      <c r="E539" s="1"/>
      <c r="F539" s="1"/>
      <c r="G539" s="1"/>
      <c r="I539"/>
      <c r="J539"/>
      <c r="K539"/>
      <c r="L539"/>
      <c r="M539"/>
      <c r="N539"/>
      <c r="O539"/>
      <c r="P539"/>
      <c r="Q539"/>
      <c r="R539"/>
      <c r="S539"/>
      <c r="T539"/>
      <c r="U539"/>
    </row>
    <row r="540" spans="1:21" s="63" customFormat="1" ht="20.100000000000001" customHeight="1" x14ac:dyDescent="0.25">
      <c r="A540" s="1"/>
      <c r="B540" s="1"/>
      <c r="C540" s="1"/>
      <c r="D540" s="1"/>
      <c r="E540" s="1"/>
      <c r="F540" s="1"/>
      <c r="G540" s="1"/>
      <c r="I540"/>
      <c r="J540"/>
      <c r="K540"/>
      <c r="L540"/>
      <c r="M540"/>
      <c r="N540"/>
      <c r="O540"/>
      <c r="P540"/>
      <c r="Q540"/>
      <c r="R540"/>
      <c r="S540"/>
      <c r="T540"/>
      <c r="U540"/>
    </row>
    <row r="541" spans="1:21" s="63" customFormat="1" ht="20.100000000000001" customHeight="1" x14ac:dyDescent="0.25">
      <c r="A541" s="4"/>
      <c r="B541" s="4"/>
      <c r="C541" s="4"/>
      <c r="D541" s="1"/>
      <c r="E541" s="1"/>
      <c r="F541" s="1"/>
      <c r="G541" s="1"/>
      <c r="I541"/>
      <c r="J541"/>
      <c r="K541"/>
      <c r="L541"/>
      <c r="M541"/>
      <c r="N541"/>
      <c r="O541"/>
      <c r="P541"/>
      <c r="Q541"/>
      <c r="R541"/>
      <c r="S541"/>
      <c r="T541"/>
      <c r="U541"/>
    </row>
    <row r="542" spans="1:21" s="63" customFormat="1" ht="20.100000000000001" customHeight="1" x14ac:dyDescent="0.25">
      <c r="A542" s="3"/>
      <c r="B542" s="3"/>
      <c r="C542" s="3"/>
      <c r="D542" s="1"/>
      <c r="E542" s="1"/>
      <c r="F542" s="1"/>
      <c r="G542" s="1"/>
      <c r="I542"/>
      <c r="J542"/>
      <c r="K542"/>
      <c r="L542"/>
      <c r="M542"/>
      <c r="N542"/>
      <c r="O542"/>
      <c r="P542"/>
      <c r="Q542"/>
      <c r="R542"/>
      <c r="S542"/>
      <c r="T542"/>
      <c r="U542"/>
    </row>
    <row r="543" spans="1:21" s="63" customFormat="1" ht="20.100000000000001" customHeight="1" x14ac:dyDescent="0.25">
      <c r="A543" s="3"/>
      <c r="B543" s="3"/>
      <c r="C543" s="3"/>
      <c r="D543" s="1"/>
      <c r="E543" s="1"/>
      <c r="F543" s="1"/>
      <c r="G543" s="1"/>
      <c r="I543"/>
      <c r="J543"/>
      <c r="K543"/>
      <c r="L543"/>
      <c r="M543"/>
      <c r="N543"/>
      <c r="O543"/>
      <c r="P543"/>
      <c r="Q543"/>
      <c r="R543"/>
      <c r="S543"/>
      <c r="T543"/>
      <c r="U543"/>
    </row>
    <row r="544" spans="1:21" s="63" customFormat="1" ht="20.100000000000001" customHeight="1" x14ac:dyDescent="0.25">
      <c r="A544" s="1"/>
      <c r="B544" s="1"/>
      <c r="C544" s="1"/>
      <c r="D544" s="1"/>
      <c r="E544" s="1"/>
      <c r="F544" s="1"/>
      <c r="G544" s="1"/>
      <c r="I544"/>
      <c r="J544"/>
      <c r="K544"/>
      <c r="L544"/>
      <c r="M544"/>
      <c r="N544"/>
      <c r="O544"/>
      <c r="P544"/>
      <c r="Q544"/>
      <c r="R544"/>
      <c r="S544"/>
      <c r="T544"/>
      <c r="U544"/>
    </row>
    <row r="545" spans="1:21" s="63" customFormat="1" ht="20.100000000000001" customHeight="1" x14ac:dyDescent="0.25">
      <c r="A545" s="3"/>
      <c r="B545" s="3"/>
      <c r="C545" s="3"/>
      <c r="D545" s="1"/>
      <c r="E545" s="1"/>
      <c r="F545" s="1"/>
      <c r="G545" s="1"/>
      <c r="I545"/>
      <c r="J545"/>
      <c r="K545"/>
      <c r="L545"/>
      <c r="M545"/>
      <c r="N545"/>
      <c r="O545"/>
      <c r="P545"/>
      <c r="Q545"/>
      <c r="R545"/>
      <c r="S545"/>
      <c r="T545"/>
      <c r="U545"/>
    </row>
    <row r="546" spans="1:21" s="63" customFormat="1" ht="20.100000000000001" customHeight="1" x14ac:dyDescent="0.25">
      <c r="A546" s="1"/>
      <c r="B546" s="1"/>
      <c r="C546" s="1"/>
      <c r="D546" s="1"/>
      <c r="E546" s="1"/>
      <c r="F546" s="1"/>
      <c r="G546" s="1"/>
      <c r="I546"/>
      <c r="J546"/>
      <c r="K546"/>
      <c r="L546"/>
      <c r="M546"/>
      <c r="N546"/>
      <c r="O546"/>
      <c r="P546"/>
      <c r="Q546"/>
      <c r="R546"/>
      <c r="S546"/>
      <c r="T546"/>
      <c r="U546"/>
    </row>
    <row r="547" spans="1:21" s="63" customFormat="1" ht="20.100000000000001" customHeight="1" x14ac:dyDescent="0.25">
      <c r="A547" s="1"/>
      <c r="B547" s="1"/>
      <c r="C547" s="1"/>
      <c r="D547" s="1"/>
      <c r="E547" s="1"/>
      <c r="F547" s="1"/>
      <c r="G547" s="1"/>
      <c r="I547"/>
      <c r="J547"/>
      <c r="K547"/>
      <c r="L547"/>
      <c r="M547"/>
      <c r="N547"/>
      <c r="O547"/>
      <c r="P547"/>
      <c r="Q547"/>
      <c r="R547"/>
      <c r="S547"/>
      <c r="T547"/>
      <c r="U547"/>
    </row>
    <row r="548" spans="1:21" s="63" customFormat="1" ht="20.100000000000001" customHeight="1" x14ac:dyDescent="0.25">
      <c r="A548" s="4"/>
      <c r="B548" s="4"/>
      <c r="C548" s="4"/>
      <c r="D548" s="1"/>
      <c r="E548" s="1"/>
      <c r="F548" s="1"/>
      <c r="G548" s="1"/>
      <c r="I548"/>
      <c r="J548"/>
      <c r="K548"/>
      <c r="L548"/>
      <c r="M548"/>
      <c r="N548"/>
      <c r="O548"/>
      <c r="P548"/>
      <c r="Q548"/>
      <c r="R548"/>
      <c r="S548"/>
      <c r="T548"/>
      <c r="U548"/>
    </row>
    <row r="549" spans="1:21" s="63" customFormat="1" ht="20.100000000000001" customHeight="1" x14ac:dyDescent="0.25">
      <c r="A549" s="3"/>
      <c r="B549" s="3"/>
      <c r="C549" s="3"/>
      <c r="D549" s="1"/>
      <c r="E549" s="1"/>
      <c r="F549" s="1"/>
      <c r="G549" s="1"/>
      <c r="I549"/>
      <c r="J549"/>
      <c r="K549"/>
      <c r="L549"/>
      <c r="M549"/>
      <c r="N549"/>
      <c r="O549"/>
      <c r="P549"/>
      <c r="Q549"/>
      <c r="R549"/>
      <c r="S549"/>
      <c r="T549"/>
      <c r="U549"/>
    </row>
    <row r="550" spans="1:21" s="63" customFormat="1" ht="20.100000000000001" customHeight="1" x14ac:dyDescent="0.25">
      <c r="A550" s="3"/>
      <c r="B550" s="3"/>
      <c r="C550" s="3"/>
      <c r="D550" s="1"/>
      <c r="E550" s="1"/>
      <c r="F550" s="1"/>
      <c r="G550" s="1"/>
      <c r="I550"/>
      <c r="J550"/>
      <c r="K550"/>
      <c r="L550"/>
      <c r="M550"/>
      <c r="N550"/>
      <c r="O550"/>
      <c r="P550"/>
      <c r="Q550"/>
      <c r="R550"/>
      <c r="S550"/>
      <c r="T550"/>
      <c r="U550"/>
    </row>
    <row r="551" spans="1:21" s="63" customFormat="1" ht="20.100000000000001" customHeight="1" x14ac:dyDescent="0.25">
      <c r="A551" s="1"/>
      <c r="B551" s="1"/>
      <c r="C551" s="1"/>
      <c r="D551" s="1"/>
      <c r="E551" s="1"/>
      <c r="F551" s="1"/>
      <c r="G551" s="1"/>
      <c r="I551"/>
      <c r="J551"/>
      <c r="K551"/>
      <c r="L551"/>
      <c r="M551"/>
      <c r="N551"/>
      <c r="O551"/>
      <c r="P551"/>
      <c r="Q551"/>
      <c r="R551"/>
      <c r="S551"/>
      <c r="T551"/>
      <c r="U551"/>
    </row>
    <row r="552" spans="1:21" s="63" customFormat="1" ht="20.100000000000001" customHeight="1" x14ac:dyDescent="0.25">
      <c r="A552" s="3"/>
      <c r="B552" s="3"/>
      <c r="C552" s="3"/>
      <c r="D552" s="1"/>
      <c r="E552" s="1"/>
      <c r="F552" s="1"/>
      <c r="G552" s="1"/>
      <c r="I552"/>
      <c r="J552"/>
      <c r="K552"/>
      <c r="L552"/>
      <c r="M552"/>
      <c r="N552"/>
      <c r="O552"/>
      <c r="P552"/>
      <c r="Q552"/>
      <c r="R552"/>
      <c r="S552"/>
      <c r="T552"/>
      <c r="U552"/>
    </row>
    <row r="553" spans="1:21" s="63" customFormat="1" ht="20.100000000000001" customHeight="1" x14ac:dyDescent="0.25">
      <c r="A553" s="1"/>
      <c r="B553" s="1"/>
      <c r="C553" s="1"/>
      <c r="D553" s="1"/>
      <c r="E553" s="1"/>
      <c r="F553" s="1"/>
      <c r="G553" s="1"/>
      <c r="I553"/>
      <c r="J553"/>
      <c r="K553"/>
      <c r="L553"/>
      <c r="M553"/>
      <c r="N553"/>
      <c r="O553"/>
      <c r="P553"/>
      <c r="Q553"/>
      <c r="R553"/>
      <c r="S553"/>
      <c r="T553"/>
      <c r="U553"/>
    </row>
    <row r="554" spans="1:21" s="63" customFormat="1" ht="20.100000000000001" customHeight="1" x14ac:dyDescent="0.25">
      <c r="A554" s="1"/>
      <c r="B554" s="1"/>
      <c r="C554" s="1"/>
      <c r="D554" s="1"/>
      <c r="E554" s="1"/>
      <c r="F554" s="1"/>
      <c r="G554" s="1"/>
      <c r="I554"/>
      <c r="J554"/>
      <c r="K554"/>
      <c r="L554"/>
      <c r="M554"/>
      <c r="N554"/>
      <c r="O554"/>
      <c r="P554"/>
      <c r="Q554"/>
      <c r="R554"/>
      <c r="S554"/>
      <c r="T554"/>
      <c r="U554"/>
    </row>
    <row r="555" spans="1:21" s="63" customFormat="1" ht="20.100000000000001" customHeight="1" x14ac:dyDescent="0.25">
      <c r="A555" s="4"/>
      <c r="B555" s="4"/>
      <c r="C555" s="4"/>
      <c r="D555" s="1"/>
      <c r="E555" s="1"/>
      <c r="F555" s="1"/>
      <c r="G555" s="1"/>
      <c r="I555"/>
      <c r="J555"/>
      <c r="K555"/>
      <c r="L555"/>
      <c r="M555"/>
      <c r="N555"/>
      <c r="O555"/>
      <c r="P555"/>
      <c r="Q555"/>
      <c r="R555"/>
      <c r="S555"/>
      <c r="T555"/>
      <c r="U555"/>
    </row>
    <row r="556" spans="1:21" s="63" customFormat="1" ht="20.100000000000001" customHeight="1" x14ac:dyDescent="0.25">
      <c r="A556" s="3"/>
      <c r="B556" s="3"/>
      <c r="C556" s="3"/>
      <c r="D556" s="1"/>
      <c r="E556" s="1"/>
      <c r="F556" s="1"/>
      <c r="G556" s="1"/>
      <c r="I556"/>
      <c r="J556"/>
      <c r="K556"/>
      <c r="L556"/>
      <c r="M556"/>
      <c r="N556"/>
      <c r="O556"/>
      <c r="P556"/>
      <c r="Q556"/>
      <c r="R556"/>
      <c r="S556"/>
      <c r="T556"/>
      <c r="U556"/>
    </row>
    <row r="557" spans="1:21" s="63" customFormat="1" ht="20.100000000000001" customHeight="1" x14ac:dyDescent="0.25">
      <c r="A557" s="3"/>
      <c r="B557" s="3"/>
      <c r="C557" s="3"/>
      <c r="D557" s="1"/>
      <c r="E557" s="1"/>
      <c r="F557" s="1"/>
      <c r="G557" s="1"/>
      <c r="I557"/>
      <c r="J557"/>
      <c r="K557"/>
      <c r="L557"/>
      <c r="M557"/>
      <c r="N557"/>
      <c r="O557"/>
      <c r="P557"/>
      <c r="Q557"/>
      <c r="R557"/>
      <c r="S557"/>
      <c r="T557"/>
      <c r="U557"/>
    </row>
    <row r="558" spans="1:21" s="63" customFormat="1" ht="20.100000000000001" customHeight="1" x14ac:dyDescent="0.25">
      <c r="A558" s="1"/>
      <c r="B558" s="1"/>
      <c r="C558" s="1"/>
      <c r="D558" s="1"/>
      <c r="E558" s="1"/>
      <c r="F558" s="1"/>
      <c r="G558" s="1"/>
      <c r="I558"/>
      <c r="J558"/>
      <c r="K558"/>
      <c r="L558"/>
      <c r="M558"/>
      <c r="N558"/>
      <c r="O558"/>
      <c r="P558"/>
      <c r="Q558"/>
      <c r="R558"/>
      <c r="S558"/>
      <c r="T558"/>
      <c r="U558"/>
    </row>
    <row r="559" spans="1:21" s="63" customFormat="1" ht="20.100000000000001" customHeight="1" x14ac:dyDescent="0.25">
      <c r="A559" s="3"/>
      <c r="B559" s="3"/>
      <c r="C559" s="3"/>
      <c r="D559" s="1"/>
      <c r="E559" s="1"/>
      <c r="F559" s="1"/>
      <c r="G559" s="1"/>
      <c r="I559"/>
      <c r="J559"/>
      <c r="K559"/>
      <c r="L559"/>
      <c r="M559"/>
      <c r="N559"/>
      <c r="O559"/>
      <c r="P559"/>
      <c r="Q559"/>
      <c r="R559"/>
      <c r="S559"/>
      <c r="T559"/>
      <c r="U559"/>
    </row>
    <row r="560" spans="1:21" s="63" customFormat="1" ht="20.100000000000001" customHeight="1" x14ac:dyDescent="0.25">
      <c r="A560" s="1"/>
      <c r="B560" s="1"/>
      <c r="C560" s="1"/>
      <c r="D560" s="1"/>
      <c r="E560" s="1"/>
      <c r="F560" s="1"/>
      <c r="G560" s="1"/>
      <c r="I560"/>
      <c r="J560"/>
      <c r="K560"/>
      <c r="L560"/>
      <c r="M560"/>
      <c r="N560"/>
      <c r="O560"/>
      <c r="P560"/>
      <c r="Q560"/>
      <c r="R560"/>
      <c r="S560"/>
      <c r="T560"/>
      <c r="U560"/>
    </row>
    <row r="561" spans="1:21" s="63" customFormat="1" ht="20.100000000000001" customHeight="1" x14ac:dyDescent="0.25">
      <c r="A561" s="1"/>
      <c r="B561" s="1"/>
      <c r="C561" s="1"/>
      <c r="D561" s="1"/>
      <c r="E561" s="1"/>
      <c r="F561" s="1"/>
      <c r="G561" s="1"/>
      <c r="I561"/>
      <c r="J561"/>
      <c r="K561"/>
      <c r="L561"/>
      <c r="M561"/>
      <c r="N561"/>
      <c r="O561"/>
      <c r="P561"/>
      <c r="Q561"/>
      <c r="R561"/>
      <c r="S561"/>
      <c r="T561"/>
      <c r="U561"/>
    </row>
    <row r="562" spans="1:21" s="63" customFormat="1" ht="20.100000000000001" customHeight="1" x14ac:dyDescent="0.25">
      <c r="A562" s="4"/>
      <c r="B562" s="4"/>
      <c r="C562" s="4"/>
      <c r="D562" s="1"/>
      <c r="E562" s="1"/>
      <c r="F562" s="1"/>
      <c r="G562" s="1"/>
      <c r="I562"/>
      <c r="J562"/>
      <c r="K562"/>
      <c r="L562"/>
      <c r="M562"/>
      <c r="N562"/>
      <c r="O562"/>
      <c r="P562"/>
      <c r="Q562"/>
      <c r="R562"/>
      <c r="S562"/>
      <c r="T562"/>
      <c r="U562"/>
    </row>
    <row r="563" spans="1:21" s="63" customFormat="1" ht="20.100000000000001" customHeight="1" x14ac:dyDescent="0.25">
      <c r="A563" s="3"/>
      <c r="B563" s="3"/>
      <c r="C563" s="3"/>
      <c r="D563" s="1"/>
      <c r="E563" s="1"/>
      <c r="F563" s="1"/>
      <c r="G563" s="1"/>
      <c r="I563"/>
      <c r="J563"/>
      <c r="K563"/>
      <c r="L563"/>
      <c r="M563"/>
      <c r="N563"/>
      <c r="O563"/>
      <c r="P563"/>
      <c r="Q563"/>
      <c r="R563"/>
      <c r="S563"/>
      <c r="T563"/>
      <c r="U563"/>
    </row>
    <row r="564" spans="1:21" s="63" customFormat="1" ht="20.100000000000001" customHeight="1" x14ac:dyDescent="0.25">
      <c r="A564" s="3"/>
      <c r="B564" s="3"/>
      <c r="C564" s="3"/>
      <c r="D564" s="1"/>
      <c r="E564" s="1"/>
      <c r="F564" s="1"/>
      <c r="G564" s="1"/>
      <c r="I564"/>
      <c r="J564"/>
      <c r="K564"/>
      <c r="L564"/>
      <c r="M564"/>
      <c r="N564"/>
      <c r="O564"/>
      <c r="P564"/>
      <c r="Q564"/>
      <c r="R564"/>
      <c r="S564"/>
      <c r="T564"/>
      <c r="U564"/>
    </row>
    <row r="565" spans="1:21" s="63" customFormat="1" ht="20.100000000000001" customHeight="1" x14ac:dyDescent="0.25">
      <c r="A565" s="1"/>
      <c r="B565" s="1"/>
      <c r="C565" s="1"/>
      <c r="D565" s="1"/>
      <c r="E565" s="1"/>
      <c r="F565" s="1"/>
      <c r="G565" s="1"/>
      <c r="I565"/>
      <c r="J565"/>
      <c r="K565"/>
      <c r="L565"/>
      <c r="M565"/>
      <c r="N565"/>
      <c r="O565"/>
      <c r="P565"/>
      <c r="Q565"/>
      <c r="R565"/>
      <c r="S565"/>
      <c r="T565"/>
      <c r="U565"/>
    </row>
    <row r="566" spans="1:21" s="63" customFormat="1" ht="20.100000000000001" customHeight="1" x14ac:dyDescent="0.25">
      <c r="A566" s="3"/>
      <c r="B566" s="3"/>
      <c r="C566" s="3"/>
      <c r="D566" s="1"/>
      <c r="E566" s="1"/>
      <c r="F566" s="1"/>
      <c r="G566" s="1"/>
      <c r="I566"/>
      <c r="J566"/>
      <c r="K566"/>
      <c r="L566"/>
      <c r="M566"/>
      <c r="N566"/>
      <c r="O566"/>
      <c r="P566"/>
      <c r="Q566"/>
      <c r="R566"/>
      <c r="S566"/>
      <c r="T566"/>
      <c r="U566"/>
    </row>
    <row r="567" spans="1:21" s="63" customFormat="1" ht="20.100000000000001" customHeight="1" x14ac:dyDescent="0.25">
      <c r="A567" s="1"/>
      <c r="B567" s="1"/>
      <c r="C567" s="1"/>
      <c r="D567" s="1"/>
      <c r="E567" s="1"/>
      <c r="F567" s="1"/>
      <c r="G567" s="1"/>
      <c r="I567"/>
      <c r="J567"/>
      <c r="K567"/>
      <c r="L567"/>
      <c r="M567"/>
      <c r="N567"/>
      <c r="O567"/>
      <c r="P567"/>
      <c r="Q567"/>
      <c r="R567"/>
      <c r="S567"/>
      <c r="T567"/>
      <c r="U567"/>
    </row>
    <row r="568" spans="1:21" s="63" customFormat="1" ht="20.100000000000001" customHeight="1" x14ac:dyDescent="0.25">
      <c r="A568" s="1"/>
      <c r="B568" s="1"/>
      <c r="C568" s="1"/>
      <c r="D568" s="1"/>
      <c r="E568" s="1"/>
      <c r="F568" s="1"/>
      <c r="G568" s="1"/>
      <c r="I568"/>
      <c r="J568"/>
      <c r="K568"/>
      <c r="L568"/>
      <c r="M568"/>
      <c r="N568"/>
      <c r="O568"/>
      <c r="P568"/>
      <c r="Q568"/>
      <c r="R568"/>
      <c r="S568"/>
      <c r="T568"/>
      <c r="U568"/>
    </row>
    <row r="569" spans="1:21" s="63" customFormat="1" ht="20.100000000000001" customHeight="1" x14ac:dyDescent="0.25">
      <c r="A569" s="4"/>
      <c r="B569" s="4"/>
      <c r="C569" s="4"/>
      <c r="D569" s="1"/>
      <c r="E569" s="1"/>
      <c r="F569" s="1"/>
      <c r="G569" s="1"/>
      <c r="I569"/>
      <c r="J569"/>
      <c r="K569"/>
      <c r="L569"/>
      <c r="M569"/>
      <c r="N569"/>
      <c r="O569"/>
      <c r="P569"/>
      <c r="Q569"/>
      <c r="R569"/>
      <c r="S569"/>
      <c r="T569"/>
      <c r="U569"/>
    </row>
    <row r="570" spans="1:21" s="63" customFormat="1" ht="20.100000000000001" customHeight="1" x14ac:dyDescent="0.25">
      <c r="A570" s="3"/>
      <c r="B570" s="3"/>
      <c r="C570" s="3"/>
      <c r="D570" s="1"/>
      <c r="E570" s="1"/>
      <c r="F570" s="1"/>
      <c r="G570" s="1"/>
      <c r="I570"/>
      <c r="J570"/>
      <c r="K570"/>
      <c r="L570"/>
      <c r="M570"/>
      <c r="N570"/>
      <c r="O570"/>
      <c r="P570"/>
      <c r="Q570"/>
      <c r="R570"/>
      <c r="S570"/>
      <c r="T570"/>
      <c r="U570"/>
    </row>
    <row r="571" spans="1:21" s="63" customFormat="1" ht="20.100000000000001" customHeight="1" x14ac:dyDescent="0.25">
      <c r="A571" s="3"/>
      <c r="B571" s="3"/>
      <c r="C571" s="3"/>
      <c r="D571" s="1"/>
      <c r="E571" s="1"/>
      <c r="F571" s="1"/>
      <c r="G571" s="1"/>
      <c r="I571"/>
      <c r="J571"/>
      <c r="K571"/>
      <c r="L571"/>
      <c r="M571"/>
      <c r="N571"/>
      <c r="O571"/>
      <c r="P571"/>
      <c r="Q571"/>
      <c r="R571"/>
      <c r="S571"/>
      <c r="T571"/>
      <c r="U571"/>
    </row>
    <row r="572" spans="1:21" s="63" customFormat="1" ht="20.100000000000001" customHeight="1" x14ac:dyDescent="0.25">
      <c r="A572" s="1"/>
      <c r="B572" s="1"/>
      <c r="C572" s="1"/>
      <c r="D572" s="1"/>
      <c r="E572" s="1"/>
      <c r="F572" s="1"/>
      <c r="G572" s="1"/>
      <c r="I572"/>
      <c r="J572"/>
      <c r="K572"/>
      <c r="L572"/>
      <c r="M572"/>
      <c r="N572"/>
      <c r="O572"/>
      <c r="P572"/>
      <c r="Q572"/>
      <c r="R572"/>
      <c r="S572"/>
      <c r="T572"/>
      <c r="U572"/>
    </row>
    <row r="573" spans="1:21" s="63" customFormat="1" ht="20.100000000000001" customHeight="1" x14ac:dyDescent="0.25">
      <c r="A573" s="3"/>
      <c r="B573" s="3"/>
      <c r="C573" s="3"/>
      <c r="D573" s="1"/>
      <c r="E573" s="1"/>
      <c r="F573" s="1"/>
      <c r="G573" s="1"/>
      <c r="I573"/>
      <c r="J573"/>
      <c r="K573"/>
      <c r="L573"/>
      <c r="M573"/>
      <c r="N573"/>
      <c r="O573"/>
      <c r="P573"/>
      <c r="Q573"/>
      <c r="R573"/>
      <c r="S573"/>
      <c r="T573"/>
      <c r="U573"/>
    </row>
    <row r="574" spans="1:21" s="63" customFormat="1" ht="20.100000000000001" customHeight="1" x14ac:dyDescent="0.25">
      <c r="A574" s="1"/>
      <c r="B574" s="1"/>
      <c r="C574" s="1"/>
      <c r="D574" s="1"/>
      <c r="E574" s="1"/>
      <c r="F574" s="1"/>
      <c r="G574" s="1"/>
      <c r="I574"/>
      <c r="J574"/>
      <c r="K574"/>
      <c r="L574"/>
      <c r="M574"/>
      <c r="N574"/>
      <c r="O574"/>
      <c r="P574"/>
      <c r="Q574"/>
      <c r="R574"/>
      <c r="S574"/>
      <c r="T574"/>
      <c r="U574"/>
    </row>
    <row r="575" spans="1:21" s="63" customFormat="1" ht="20.100000000000001" customHeight="1" x14ac:dyDescent="0.25">
      <c r="A575" s="1"/>
      <c r="B575" s="1"/>
      <c r="C575" s="1"/>
      <c r="D575" s="1"/>
      <c r="E575" s="1"/>
      <c r="F575" s="1"/>
      <c r="G575" s="1"/>
      <c r="I575"/>
      <c r="J575"/>
      <c r="K575"/>
      <c r="L575"/>
      <c r="M575"/>
      <c r="N575"/>
      <c r="O575"/>
      <c r="P575"/>
      <c r="Q575"/>
      <c r="R575"/>
      <c r="S575"/>
      <c r="T575"/>
      <c r="U575"/>
    </row>
    <row r="576" spans="1:21" s="63" customFormat="1" ht="20.100000000000001" customHeight="1" x14ac:dyDescent="0.25">
      <c r="A576" s="4"/>
      <c r="B576" s="4"/>
      <c r="C576" s="4"/>
      <c r="D576" s="1"/>
      <c r="E576" s="1"/>
      <c r="F576" s="1"/>
      <c r="G576" s="1"/>
      <c r="I576"/>
      <c r="J576"/>
      <c r="K576"/>
      <c r="L576"/>
      <c r="M576"/>
      <c r="N576"/>
      <c r="O576"/>
      <c r="P576"/>
      <c r="Q576"/>
      <c r="R576"/>
      <c r="S576"/>
      <c r="T576"/>
      <c r="U576"/>
    </row>
    <row r="577" spans="1:21" s="63" customFormat="1" ht="20.100000000000001" customHeight="1" x14ac:dyDescent="0.25">
      <c r="A577" s="3"/>
      <c r="B577" s="3"/>
      <c r="C577" s="3"/>
      <c r="D577" s="1"/>
      <c r="E577" s="1"/>
      <c r="F577" s="1"/>
      <c r="G577" s="1"/>
      <c r="I577"/>
      <c r="J577"/>
      <c r="K577"/>
      <c r="L577"/>
      <c r="M577"/>
      <c r="N577"/>
      <c r="O577"/>
      <c r="P577"/>
      <c r="Q577"/>
      <c r="R577"/>
      <c r="S577"/>
      <c r="T577"/>
      <c r="U577"/>
    </row>
    <row r="578" spans="1:21" s="63" customFormat="1" ht="20.100000000000001" customHeight="1" x14ac:dyDescent="0.25">
      <c r="A578" s="3"/>
      <c r="B578" s="3"/>
      <c r="C578" s="3"/>
      <c r="D578" s="1"/>
      <c r="E578" s="1"/>
      <c r="F578" s="1"/>
      <c r="G578" s="1"/>
      <c r="I578"/>
      <c r="J578"/>
      <c r="K578"/>
      <c r="L578"/>
      <c r="M578"/>
      <c r="N578"/>
      <c r="O578"/>
      <c r="P578"/>
      <c r="Q578"/>
      <c r="R578"/>
      <c r="S578"/>
      <c r="T578"/>
      <c r="U578"/>
    </row>
    <row r="579" spans="1:21" s="63" customFormat="1" ht="20.100000000000001" customHeight="1" x14ac:dyDescent="0.25">
      <c r="A579" s="1"/>
      <c r="B579" s="1"/>
      <c r="C579" s="1"/>
      <c r="D579" s="1"/>
      <c r="E579" s="1"/>
      <c r="F579" s="1"/>
      <c r="G579" s="1"/>
      <c r="I579"/>
      <c r="J579"/>
      <c r="K579"/>
      <c r="L579"/>
      <c r="M579"/>
      <c r="N579"/>
      <c r="O579"/>
      <c r="P579"/>
      <c r="Q579"/>
      <c r="R579"/>
      <c r="S579"/>
      <c r="T579"/>
      <c r="U579"/>
    </row>
    <row r="580" spans="1:21" s="63" customFormat="1" ht="20.100000000000001" customHeight="1" x14ac:dyDescent="0.25">
      <c r="A580" s="3"/>
      <c r="B580" s="3"/>
      <c r="C580" s="3"/>
      <c r="D580" s="1"/>
      <c r="E580" s="1"/>
      <c r="F580" s="1"/>
      <c r="G580" s="1"/>
      <c r="I580"/>
      <c r="J580"/>
      <c r="K580"/>
      <c r="L580"/>
      <c r="M580"/>
      <c r="N580"/>
      <c r="O580"/>
      <c r="P580"/>
      <c r="Q580"/>
      <c r="R580"/>
      <c r="S580"/>
      <c r="T580"/>
      <c r="U580"/>
    </row>
    <row r="581" spans="1:21" s="63" customFormat="1" ht="20.100000000000001" customHeight="1" x14ac:dyDescent="0.25">
      <c r="A581" s="1"/>
      <c r="B581" s="1"/>
      <c r="C581" s="1"/>
      <c r="D581" s="1"/>
      <c r="E581" s="1"/>
      <c r="F581" s="1"/>
      <c r="G581" s="1"/>
      <c r="I581"/>
      <c r="J581"/>
      <c r="K581"/>
      <c r="L581"/>
      <c r="M581"/>
      <c r="N581"/>
      <c r="O581"/>
      <c r="P581"/>
      <c r="Q581"/>
      <c r="R581"/>
      <c r="S581"/>
      <c r="T581"/>
      <c r="U581"/>
    </row>
    <row r="582" spans="1:21" s="63" customFormat="1" ht="20.100000000000001" customHeight="1" x14ac:dyDescent="0.25">
      <c r="A582" s="1"/>
      <c r="B582" s="1"/>
      <c r="C582" s="1"/>
      <c r="D582" s="1"/>
      <c r="E582" s="1"/>
      <c r="F582" s="1"/>
      <c r="G582" s="1"/>
      <c r="I582"/>
      <c r="J582"/>
      <c r="K582"/>
      <c r="L582"/>
      <c r="M582"/>
      <c r="N582"/>
      <c r="O582"/>
      <c r="P582"/>
      <c r="Q582"/>
      <c r="R582"/>
      <c r="S582"/>
      <c r="T582"/>
      <c r="U582"/>
    </row>
    <row r="583" spans="1:21" s="63" customFormat="1" ht="20.100000000000001" customHeight="1" x14ac:dyDescent="0.25">
      <c r="A583" s="4"/>
      <c r="B583" s="4"/>
      <c r="C583" s="4"/>
      <c r="D583" s="1"/>
      <c r="E583" s="1"/>
      <c r="F583" s="1"/>
      <c r="G583" s="1"/>
      <c r="I583"/>
      <c r="J583"/>
      <c r="K583"/>
      <c r="L583"/>
      <c r="M583"/>
      <c r="N583"/>
      <c r="O583"/>
      <c r="P583"/>
      <c r="Q583"/>
      <c r="R583"/>
      <c r="S583"/>
      <c r="T583"/>
      <c r="U583"/>
    </row>
    <row r="584" spans="1:21" s="63" customFormat="1" ht="20.100000000000001" customHeight="1" x14ac:dyDescent="0.25">
      <c r="A584" s="3"/>
      <c r="B584" s="3"/>
      <c r="C584" s="3"/>
      <c r="D584" s="1"/>
      <c r="E584" s="1"/>
      <c r="F584" s="1"/>
      <c r="G584" s="1"/>
      <c r="I584"/>
      <c r="J584"/>
      <c r="K584"/>
      <c r="L584"/>
      <c r="M584"/>
      <c r="N584"/>
      <c r="O584"/>
      <c r="P584"/>
      <c r="Q584"/>
      <c r="R584"/>
      <c r="S584"/>
      <c r="T584"/>
      <c r="U584"/>
    </row>
    <row r="585" spans="1:21" s="63" customFormat="1" ht="20.100000000000001" customHeight="1" x14ac:dyDescent="0.25">
      <c r="A585" s="3"/>
      <c r="B585" s="3"/>
      <c r="C585" s="3"/>
      <c r="D585" s="1"/>
      <c r="E585" s="1"/>
      <c r="F585" s="1"/>
      <c r="G585" s="1"/>
      <c r="I585"/>
      <c r="J585"/>
      <c r="K585"/>
      <c r="L585"/>
      <c r="M585"/>
      <c r="N585"/>
      <c r="O585"/>
      <c r="P585"/>
      <c r="Q585"/>
      <c r="R585"/>
      <c r="S585"/>
      <c r="T585"/>
      <c r="U585"/>
    </row>
    <row r="586" spans="1:21" s="63" customFormat="1" ht="20.100000000000001" customHeight="1" x14ac:dyDescent="0.25">
      <c r="A586" s="1"/>
      <c r="B586" s="1"/>
      <c r="C586" s="1"/>
      <c r="D586" s="1"/>
      <c r="E586" s="1"/>
      <c r="F586" s="1"/>
      <c r="G586" s="1"/>
      <c r="I586"/>
      <c r="J586"/>
      <c r="K586"/>
      <c r="L586"/>
      <c r="M586"/>
      <c r="N586"/>
      <c r="O586"/>
      <c r="P586"/>
      <c r="Q586"/>
      <c r="R586"/>
      <c r="S586"/>
      <c r="T586"/>
      <c r="U586"/>
    </row>
    <row r="587" spans="1:21" s="63" customFormat="1" ht="20.100000000000001" customHeight="1" x14ac:dyDescent="0.25">
      <c r="A587" s="3"/>
      <c r="B587" s="3"/>
      <c r="C587" s="3"/>
      <c r="D587" s="1"/>
      <c r="E587" s="1"/>
      <c r="F587" s="1"/>
      <c r="G587" s="1"/>
      <c r="I587"/>
      <c r="J587"/>
      <c r="K587"/>
      <c r="L587"/>
      <c r="M587"/>
      <c r="N587"/>
      <c r="O587"/>
      <c r="P587"/>
      <c r="Q587"/>
      <c r="R587"/>
      <c r="S587"/>
      <c r="T587"/>
      <c r="U587"/>
    </row>
    <row r="588" spans="1:21" s="63" customFormat="1" ht="20.100000000000001" customHeight="1" x14ac:dyDescent="0.25">
      <c r="A588" s="1"/>
      <c r="B588" s="1"/>
      <c r="C588" s="1"/>
      <c r="D588" s="1"/>
      <c r="E588" s="1"/>
      <c r="F588" s="1"/>
      <c r="G588" s="1"/>
      <c r="I588"/>
      <c r="J588"/>
      <c r="K588"/>
      <c r="L588"/>
      <c r="M588"/>
      <c r="N588"/>
      <c r="O588"/>
      <c r="P588"/>
      <c r="Q588"/>
      <c r="R588"/>
      <c r="S588"/>
      <c r="T588"/>
      <c r="U588"/>
    </row>
    <row r="589" spans="1:21" s="63" customFormat="1" ht="20.100000000000001" customHeight="1" x14ac:dyDescent="0.25">
      <c r="A589" s="1"/>
      <c r="B589" s="1"/>
      <c r="C589" s="1"/>
      <c r="D589" s="1"/>
      <c r="E589" s="1"/>
      <c r="F589" s="1"/>
      <c r="G589" s="1"/>
      <c r="I589"/>
      <c r="J589"/>
      <c r="K589"/>
      <c r="L589"/>
      <c r="M589"/>
      <c r="N589"/>
      <c r="O589"/>
      <c r="P589"/>
      <c r="Q589"/>
      <c r="R589"/>
      <c r="S589"/>
      <c r="T589"/>
      <c r="U589"/>
    </row>
    <row r="590" spans="1:21" s="63" customFormat="1" ht="20.100000000000001" customHeight="1" x14ac:dyDescent="0.25">
      <c r="A590" s="4"/>
      <c r="B590" s="4"/>
      <c r="C590" s="4"/>
      <c r="D590" s="1"/>
      <c r="E590" s="1"/>
      <c r="F590" s="1"/>
      <c r="G590" s="1"/>
      <c r="I590"/>
      <c r="J590"/>
      <c r="K590"/>
      <c r="L590"/>
      <c r="M590"/>
      <c r="N590"/>
      <c r="O590"/>
      <c r="P590"/>
      <c r="Q590"/>
      <c r="R590"/>
      <c r="S590"/>
      <c r="T590"/>
      <c r="U590"/>
    </row>
    <row r="591" spans="1:21" s="63" customFormat="1" ht="20.100000000000001" customHeight="1" x14ac:dyDescent="0.25">
      <c r="A591" s="3"/>
      <c r="B591" s="3"/>
      <c r="C591" s="3"/>
      <c r="D591" s="1"/>
      <c r="E591" s="1"/>
      <c r="F591" s="1"/>
      <c r="G591" s="1"/>
      <c r="I591"/>
      <c r="J591"/>
      <c r="K591"/>
      <c r="L591"/>
      <c r="M591"/>
      <c r="N591"/>
      <c r="O591"/>
      <c r="P591"/>
      <c r="Q591"/>
      <c r="R591"/>
      <c r="S591"/>
      <c r="T591"/>
      <c r="U591"/>
    </row>
    <row r="592" spans="1:21" s="63" customFormat="1" ht="20.100000000000001" customHeight="1" x14ac:dyDescent="0.25">
      <c r="A592" s="3"/>
      <c r="B592" s="3"/>
      <c r="C592" s="3"/>
      <c r="D592" s="1"/>
      <c r="E592" s="1"/>
      <c r="F592" s="1"/>
      <c r="G592" s="1"/>
      <c r="I592"/>
      <c r="J592"/>
      <c r="K592"/>
      <c r="L592"/>
      <c r="M592"/>
      <c r="N592"/>
      <c r="O592"/>
      <c r="P592"/>
      <c r="Q592"/>
      <c r="R592"/>
      <c r="S592"/>
      <c r="T592"/>
      <c r="U592"/>
    </row>
    <row r="593" spans="1:21" s="63" customFormat="1" ht="20.100000000000001" customHeight="1" x14ac:dyDescent="0.25">
      <c r="A593" s="1"/>
      <c r="B593" s="1"/>
      <c r="C593" s="1"/>
      <c r="D593" s="1"/>
      <c r="E593" s="1"/>
      <c r="F593" s="1"/>
      <c r="G593" s="1"/>
      <c r="I593"/>
      <c r="J593"/>
      <c r="K593"/>
      <c r="L593"/>
      <c r="M593"/>
      <c r="N593"/>
      <c r="O593"/>
      <c r="P593"/>
      <c r="Q593"/>
      <c r="R593"/>
      <c r="S593"/>
      <c r="T593"/>
      <c r="U593"/>
    </row>
    <row r="594" spans="1:21" s="63" customFormat="1" ht="20.100000000000001" customHeight="1" x14ac:dyDescent="0.25">
      <c r="A594" s="3"/>
      <c r="B594" s="3"/>
      <c r="C594" s="3"/>
      <c r="D594" s="1"/>
      <c r="E594" s="1"/>
      <c r="F594" s="1"/>
      <c r="G594" s="1"/>
      <c r="I594"/>
      <c r="J594"/>
      <c r="K594"/>
      <c r="L594"/>
      <c r="M594"/>
      <c r="N594"/>
      <c r="O594"/>
      <c r="P594"/>
      <c r="Q594"/>
      <c r="R594"/>
      <c r="S594"/>
      <c r="T594"/>
      <c r="U594"/>
    </row>
    <row r="595" spans="1:21" s="63" customFormat="1" ht="20.100000000000001" customHeight="1" x14ac:dyDescent="0.25">
      <c r="A595" s="1"/>
      <c r="B595" s="1"/>
      <c r="C595" s="1"/>
      <c r="D595" s="1"/>
      <c r="E595" s="1"/>
      <c r="F595" s="1"/>
      <c r="G595" s="1"/>
      <c r="I595"/>
      <c r="J595"/>
      <c r="K595"/>
      <c r="L595"/>
      <c r="M595"/>
      <c r="N595"/>
      <c r="O595"/>
      <c r="P595"/>
      <c r="Q595"/>
      <c r="R595"/>
      <c r="S595"/>
      <c r="T595"/>
      <c r="U595"/>
    </row>
    <row r="596" spans="1:21" s="63" customFormat="1" ht="20.100000000000001" customHeight="1" x14ac:dyDescent="0.25">
      <c r="A596" s="1"/>
      <c r="B596" s="1"/>
      <c r="C596" s="1"/>
      <c r="D596" s="1"/>
      <c r="E596" s="1"/>
      <c r="F596" s="1"/>
      <c r="G596" s="1"/>
      <c r="I596"/>
      <c r="J596"/>
      <c r="K596"/>
      <c r="L596"/>
      <c r="M596"/>
      <c r="N596"/>
      <c r="O596"/>
      <c r="P596"/>
      <c r="Q596"/>
      <c r="R596"/>
      <c r="S596"/>
      <c r="T596"/>
      <c r="U596"/>
    </row>
    <row r="597" spans="1:21" s="63" customFormat="1" ht="20.100000000000001" customHeight="1" x14ac:dyDescent="0.25">
      <c r="A597" s="4"/>
      <c r="B597" s="4"/>
      <c r="C597" s="4"/>
      <c r="D597" s="1"/>
      <c r="E597" s="1"/>
      <c r="F597" s="1"/>
      <c r="G597" s="1"/>
      <c r="I597"/>
      <c r="J597"/>
      <c r="K597"/>
      <c r="L597"/>
      <c r="M597"/>
      <c r="N597"/>
      <c r="O597"/>
      <c r="P597"/>
      <c r="Q597"/>
      <c r="R597"/>
      <c r="S597"/>
      <c r="T597"/>
      <c r="U597"/>
    </row>
    <row r="598" spans="1:21" s="63" customFormat="1" ht="20.100000000000001" customHeight="1" x14ac:dyDescent="0.25">
      <c r="A598" s="3"/>
      <c r="B598" s="3"/>
      <c r="C598" s="3"/>
      <c r="D598" s="1"/>
      <c r="E598" s="1"/>
      <c r="F598" s="1"/>
      <c r="G598" s="1"/>
      <c r="I598"/>
      <c r="J598"/>
      <c r="K598"/>
      <c r="L598"/>
      <c r="M598"/>
      <c r="N598"/>
      <c r="O598"/>
      <c r="P598"/>
      <c r="Q598"/>
      <c r="R598"/>
      <c r="S598"/>
      <c r="T598"/>
      <c r="U598"/>
    </row>
    <row r="599" spans="1:21" s="63" customFormat="1" ht="20.100000000000001" customHeight="1" x14ac:dyDescent="0.25">
      <c r="A599" s="3"/>
      <c r="B599" s="3"/>
      <c r="C599" s="3"/>
      <c r="D599" s="1"/>
      <c r="E599" s="1"/>
      <c r="F599" s="1"/>
      <c r="G599" s="1"/>
      <c r="I599"/>
      <c r="J599"/>
      <c r="K599"/>
      <c r="L599"/>
      <c r="M599"/>
      <c r="N599"/>
      <c r="O599"/>
      <c r="P599"/>
      <c r="Q599"/>
      <c r="R599"/>
      <c r="S599"/>
      <c r="T599"/>
      <c r="U599"/>
    </row>
    <row r="600" spans="1:21" s="63" customFormat="1" ht="20.100000000000001" customHeight="1" x14ac:dyDescent="0.25">
      <c r="A600" s="1"/>
      <c r="B600" s="1"/>
      <c r="C600" s="1"/>
      <c r="D600" s="1"/>
      <c r="E600" s="1"/>
      <c r="F600" s="1"/>
      <c r="G600" s="1"/>
      <c r="I600"/>
      <c r="J600"/>
      <c r="K600"/>
      <c r="L600"/>
      <c r="M600"/>
      <c r="N600"/>
      <c r="O600"/>
      <c r="P600"/>
      <c r="Q600"/>
      <c r="R600"/>
      <c r="S600"/>
      <c r="T600"/>
      <c r="U600"/>
    </row>
    <row r="601" spans="1:21" s="63" customFormat="1" ht="20.100000000000001" customHeight="1" x14ac:dyDescent="0.25">
      <c r="A601" s="3"/>
      <c r="B601" s="3"/>
      <c r="C601" s="3"/>
      <c r="D601" s="1"/>
      <c r="E601" s="1"/>
      <c r="F601" s="1"/>
      <c r="G601" s="1"/>
      <c r="I601"/>
      <c r="J601"/>
      <c r="K601"/>
      <c r="L601"/>
      <c r="M601"/>
      <c r="N601"/>
      <c r="O601"/>
      <c r="P601"/>
      <c r="Q601"/>
      <c r="R601"/>
      <c r="S601"/>
      <c r="T601"/>
      <c r="U601"/>
    </row>
    <row r="602" spans="1:21" s="63" customFormat="1" ht="20.100000000000001" customHeight="1" x14ac:dyDescent="0.25">
      <c r="A602" s="1"/>
      <c r="B602" s="1"/>
      <c r="C602" s="1"/>
      <c r="D602" s="1"/>
      <c r="E602" s="1"/>
      <c r="F602" s="1"/>
      <c r="G602" s="1"/>
      <c r="I602"/>
      <c r="J602"/>
      <c r="K602"/>
      <c r="L602"/>
      <c r="M602"/>
      <c r="N602"/>
      <c r="O602"/>
      <c r="P602"/>
      <c r="Q602"/>
      <c r="R602"/>
      <c r="S602"/>
      <c r="T602"/>
      <c r="U602"/>
    </row>
    <row r="603" spans="1:21" s="63" customFormat="1" ht="20.100000000000001" customHeight="1" x14ac:dyDescent="0.25">
      <c r="A603" s="1"/>
      <c r="B603" s="1"/>
      <c r="C603" s="1"/>
      <c r="D603" s="1"/>
      <c r="E603" s="1"/>
      <c r="F603" s="1"/>
      <c r="G603" s="1"/>
      <c r="I603"/>
      <c r="J603"/>
      <c r="K603"/>
      <c r="L603"/>
      <c r="M603"/>
      <c r="N603"/>
      <c r="O603"/>
      <c r="P603"/>
      <c r="Q603"/>
      <c r="R603"/>
      <c r="S603"/>
      <c r="T603"/>
      <c r="U603"/>
    </row>
    <row r="604" spans="1:21" s="63" customFormat="1" ht="20.100000000000001" customHeight="1" x14ac:dyDescent="0.25">
      <c r="A604" s="4"/>
      <c r="B604" s="4"/>
      <c r="C604" s="4"/>
      <c r="D604" s="1"/>
      <c r="E604" s="1"/>
      <c r="F604" s="1"/>
      <c r="G604" s="1"/>
      <c r="I604"/>
      <c r="J604"/>
      <c r="K604"/>
      <c r="L604"/>
      <c r="M604"/>
      <c r="N604"/>
      <c r="O604"/>
      <c r="P604"/>
      <c r="Q604"/>
      <c r="R604"/>
      <c r="S604"/>
      <c r="T604"/>
      <c r="U604"/>
    </row>
    <row r="605" spans="1:21" s="63" customFormat="1" ht="20.100000000000001" customHeight="1" x14ac:dyDescent="0.25">
      <c r="A605" s="3"/>
      <c r="B605" s="3"/>
      <c r="C605" s="3"/>
      <c r="D605" s="1"/>
      <c r="E605" s="1"/>
      <c r="F605" s="1"/>
      <c r="G605" s="1"/>
      <c r="I605"/>
      <c r="J605"/>
      <c r="K605"/>
      <c r="L605"/>
      <c r="M605"/>
      <c r="N605"/>
      <c r="O605"/>
      <c r="P605"/>
      <c r="Q605"/>
      <c r="R605"/>
      <c r="S605"/>
      <c r="T605"/>
      <c r="U605"/>
    </row>
    <row r="606" spans="1:21" s="63" customFormat="1" ht="20.100000000000001" customHeight="1" x14ac:dyDescent="0.25">
      <c r="A606" s="3"/>
      <c r="B606" s="3"/>
      <c r="C606" s="3"/>
      <c r="D606" s="1"/>
      <c r="E606" s="1"/>
      <c r="F606" s="1"/>
      <c r="G606" s="1"/>
      <c r="I606"/>
      <c r="J606"/>
      <c r="K606"/>
      <c r="L606"/>
      <c r="M606"/>
      <c r="N606"/>
      <c r="O606"/>
      <c r="P606"/>
      <c r="Q606"/>
      <c r="R606"/>
      <c r="S606"/>
      <c r="T606"/>
      <c r="U606"/>
    </row>
    <row r="607" spans="1:21" s="63" customFormat="1" ht="20.100000000000001" customHeight="1" x14ac:dyDescent="0.25">
      <c r="A607" s="1"/>
      <c r="B607" s="1"/>
      <c r="C607" s="1"/>
      <c r="D607" s="1"/>
      <c r="E607" s="1"/>
      <c r="F607" s="1"/>
      <c r="G607" s="1"/>
      <c r="I607"/>
      <c r="J607"/>
      <c r="K607"/>
      <c r="L607"/>
      <c r="M607"/>
      <c r="N607"/>
      <c r="O607"/>
      <c r="P607"/>
      <c r="Q607"/>
      <c r="R607"/>
      <c r="S607"/>
      <c r="T607"/>
      <c r="U607"/>
    </row>
    <row r="608" spans="1:21" s="63" customFormat="1" ht="20.100000000000001" customHeight="1" x14ac:dyDescent="0.25">
      <c r="A608" s="3"/>
      <c r="B608" s="3"/>
      <c r="C608" s="3"/>
      <c r="D608" s="1"/>
      <c r="E608" s="1"/>
      <c r="F608" s="1"/>
      <c r="G608" s="1"/>
      <c r="I608"/>
      <c r="J608"/>
      <c r="K608"/>
      <c r="L608"/>
      <c r="M608"/>
      <c r="N608"/>
      <c r="O608"/>
      <c r="P608"/>
      <c r="Q608"/>
      <c r="R608"/>
      <c r="S608"/>
      <c r="T608"/>
      <c r="U608"/>
    </row>
    <row r="609" spans="1:21" s="63" customFormat="1" ht="20.100000000000001" customHeight="1" x14ac:dyDescent="0.25">
      <c r="A609" s="1"/>
      <c r="B609" s="1"/>
      <c r="C609" s="1"/>
      <c r="D609" s="1"/>
      <c r="E609" s="1"/>
      <c r="F609" s="1"/>
      <c r="G609" s="1"/>
      <c r="I609"/>
      <c r="J609"/>
      <c r="K609"/>
      <c r="L609"/>
      <c r="M609"/>
      <c r="N609"/>
      <c r="O609"/>
      <c r="P609"/>
      <c r="Q609"/>
      <c r="R609"/>
      <c r="S609"/>
      <c r="T609"/>
      <c r="U609"/>
    </row>
    <row r="610" spans="1:21" s="63" customFormat="1" ht="20.100000000000001" customHeight="1" x14ac:dyDescent="0.25">
      <c r="A610" s="1"/>
      <c r="B610" s="1"/>
      <c r="C610" s="1"/>
      <c r="D610" s="1"/>
      <c r="E610" s="1"/>
      <c r="F610" s="1"/>
      <c r="G610" s="1"/>
      <c r="I610"/>
      <c r="J610"/>
      <c r="K610"/>
      <c r="L610"/>
      <c r="M610"/>
      <c r="N610"/>
      <c r="O610"/>
      <c r="P610"/>
      <c r="Q610"/>
      <c r="R610"/>
      <c r="S610"/>
      <c r="T610"/>
      <c r="U610"/>
    </row>
    <row r="611" spans="1:21" s="63" customFormat="1" ht="20.100000000000001" customHeight="1" x14ac:dyDescent="0.25">
      <c r="A611" s="4"/>
      <c r="B611" s="4"/>
      <c r="C611" s="4"/>
      <c r="D611" s="1"/>
      <c r="E611" s="1"/>
      <c r="F611" s="1"/>
      <c r="G611" s="1"/>
      <c r="I611"/>
      <c r="J611"/>
      <c r="K611"/>
      <c r="L611"/>
      <c r="M611"/>
      <c r="N611"/>
      <c r="O611"/>
      <c r="P611"/>
      <c r="Q611"/>
      <c r="R611"/>
      <c r="S611"/>
      <c r="T611"/>
      <c r="U611"/>
    </row>
    <row r="612" spans="1:21" s="63" customFormat="1" ht="20.100000000000001" customHeight="1" x14ac:dyDescent="0.25">
      <c r="A612" s="3"/>
      <c r="B612" s="3"/>
      <c r="C612" s="3"/>
      <c r="D612" s="1"/>
      <c r="E612" s="1"/>
      <c r="F612" s="1"/>
      <c r="G612" s="1"/>
      <c r="I612"/>
      <c r="J612"/>
      <c r="K612"/>
      <c r="L612"/>
      <c r="M612"/>
      <c r="N612"/>
      <c r="O612"/>
      <c r="P612"/>
      <c r="Q612"/>
      <c r="R612"/>
      <c r="S612"/>
      <c r="T612"/>
      <c r="U612"/>
    </row>
    <row r="613" spans="1:21" s="63" customFormat="1" ht="20.100000000000001" customHeight="1" x14ac:dyDescent="0.25">
      <c r="A613" s="3"/>
      <c r="B613" s="3"/>
      <c r="C613" s="3"/>
      <c r="D613" s="1"/>
      <c r="E613" s="1"/>
      <c r="F613" s="1"/>
      <c r="G613" s="1"/>
      <c r="I613"/>
      <c r="J613"/>
      <c r="K613"/>
      <c r="L613"/>
      <c r="M613"/>
      <c r="N613"/>
      <c r="O613"/>
      <c r="P613"/>
      <c r="Q613"/>
      <c r="R613"/>
      <c r="S613"/>
      <c r="T613"/>
      <c r="U613"/>
    </row>
    <row r="614" spans="1:21" s="63" customFormat="1" ht="20.100000000000001" customHeight="1" x14ac:dyDescent="0.25">
      <c r="A614" s="1"/>
      <c r="B614" s="1"/>
      <c r="C614" s="1"/>
      <c r="D614" s="1"/>
      <c r="E614" s="1"/>
      <c r="F614" s="1"/>
      <c r="G614" s="1"/>
      <c r="I614"/>
      <c r="J614"/>
      <c r="K614"/>
      <c r="L614"/>
      <c r="M614"/>
      <c r="N614"/>
      <c r="O614"/>
      <c r="P614"/>
      <c r="Q614"/>
      <c r="R614"/>
      <c r="S614"/>
      <c r="T614"/>
      <c r="U614"/>
    </row>
    <row r="615" spans="1:21" s="63" customFormat="1" ht="20.100000000000001" customHeight="1" x14ac:dyDescent="0.25">
      <c r="A615" s="3"/>
      <c r="B615" s="3"/>
      <c r="C615" s="3"/>
      <c r="D615" s="1"/>
      <c r="E615" s="1"/>
      <c r="F615" s="1"/>
      <c r="G615" s="1"/>
      <c r="I615"/>
      <c r="J615"/>
      <c r="K615"/>
      <c r="L615"/>
      <c r="M615"/>
      <c r="N615"/>
      <c r="O615"/>
      <c r="P615"/>
      <c r="Q615"/>
      <c r="R615"/>
      <c r="S615"/>
      <c r="T615"/>
      <c r="U615"/>
    </row>
    <row r="616" spans="1:21" s="63" customFormat="1" ht="20.100000000000001" customHeight="1" x14ac:dyDescent="0.25">
      <c r="A616" s="1"/>
      <c r="B616" s="1"/>
      <c r="C616" s="1"/>
      <c r="D616" s="1"/>
      <c r="E616" s="1"/>
      <c r="F616" s="1"/>
      <c r="G616" s="1"/>
      <c r="I616"/>
      <c r="J616"/>
      <c r="K616"/>
      <c r="L616"/>
      <c r="M616"/>
      <c r="N616"/>
      <c r="O616"/>
      <c r="P616"/>
      <c r="Q616"/>
      <c r="R616"/>
      <c r="S616"/>
      <c r="T616"/>
      <c r="U616"/>
    </row>
    <row r="617" spans="1:21" s="63" customFormat="1" ht="20.100000000000001" customHeight="1" x14ac:dyDescent="0.25">
      <c r="A617" s="1"/>
      <c r="B617" s="1"/>
      <c r="C617" s="1"/>
      <c r="D617" s="1"/>
      <c r="E617" s="1"/>
      <c r="F617" s="1"/>
      <c r="G617" s="1"/>
      <c r="I617"/>
      <c r="J617"/>
      <c r="K617"/>
      <c r="L617"/>
      <c r="M617"/>
      <c r="N617"/>
      <c r="O617"/>
      <c r="P617"/>
      <c r="Q617"/>
      <c r="R617"/>
      <c r="S617"/>
      <c r="T617"/>
      <c r="U617"/>
    </row>
    <row r="618" spans="1:21" s="63" customFormat="1" ht="20.100000000000001" customHeight="1" x14ac:dyDescent="0.25">
      <c r="A618" s="4"/>
      <c r="B618" s="4"/>
      <c r="C618" s="4"/>
      <c r="D618" s="1"/>
      <c r="E618" s="1"/>
      <c r="F618" s="1"/>
      <c r="G618" s="1"/>
      <c r="I618"/>
      <c r="J618"/>
      <c r="K618"/>
      <c r="L618"/>
      <c r="M618"/>
      <c r="N618"/>
      <c r="O618"/>
      <c r="P618"/>
      <c r="Q618"/>
      <c r="R618"/>
      <c r="S618"/>
      <c r="T618"/>
      <c r="U618"/>
    </row>
    <row r="619" spans="1:21" s="63" customFormat="1" ht="20.100000000000001" customHeight="1" x14ac:dyDescent="0.25">
      <c r="A619" s="3"/>
      <c r="B619" s="3"/>
      <c r="C619" s="3"/>
      <c r="D619" s="1"/>
      <c r="E619" s="1"/>
      <c r="F619" s="1"/>
      <c r="G619" s="1"/>
      <c r="I619"/>
      <c r="J619"/>
      <c r="K619"/>
      <c r="L619"/>
      <c r="M619"/>
      <c r="N619"/>
      <c r="O619"/>
      <c r="P619"/>
      <c r="Q619"/>
      <c r="R619"/>
      <c r="S619"/>
      <c r="T619"/>
      <c r="U619"/>
    </row>
    <row r="620" spans="1:21" s="63" customFormat="1" ht="20.100000000000001" customHeight="1" x14ac:dyDescent="0.25">
      <c r="A620" s="3"/>
      <c r="B620" s="3"/>
      <c r="C620" s="3"/>
      <c r="D620" s="1"/>
      <c r="E620" s="1"/>
      <c r="F620" s="1"/>
      <c r="G620" s="1"/>
      <c r="I620"/>
      <c r="J620"/>
      <c r="K620"/>
      <c r="L620"/>
      <c r="M620"/>
      <c r="N620"/>
      <c r="O620"/>
      <c r="P620"/>
      <c r="Q620"/>
      <c r="R620"/>
      <c r="S620"/>
      <c r="T620"/>
      <c r="U620"/>
    </row>
    <row r="621" spans="1:21" s="63" customFormat="1" ht="20.100000000000001" customHeight="1" x14ac:dyDescent="0.25">
      <c r="A621" s="1"/>
      <c r="B621" s="1"/>
      <c r="C621" s="1"/>
      <c r="D621" s="1"/>
      <c r="E621" s="1"/>
      <c r="F621" s="1"/>
      <c r="G621" s="1"/>
      <c r="I621"/>
      <c r="J621"/>
      <c r="K621"/>
      <c r="L621"/>
      <c r="M621"/>
      <c r="N621"/>
      <c r="O621"/>
      <c r="P621"/>
      <c r="Q621"/>
      <c r="R621"/>
      <c r="S621"/>
      <c r="T621"/>
      <c r="U621"/>
    </row>
    <row r="622" spans="1:21" s="63" customFormat="1" ht="20.100000000000001" customHeight="1" x14ac:dyDescent="0.25">
      <c r="A622" s="3"/>
      <c r="B622" s="3"/>
      <c r="C622" s="3"/>
      <c r="D622" s="1"/>
      <c r="E622" s="1"/>
      <c r="F622" s="1"/>
      <c r="G622" s="1"/>
      <c r="I622"/>
      <c r="J622"/>
      <c r="K622"/>
      <c r="L622"/>
      <c r="M622"/>
      <c r="N622"/>
      <c r="O622"/>
      <c r="P622"/>
      <c r="Q622"/>
      <c r="R622"/>
      <c r="S622"/>
      <c r="T622"/>
      <c r="U622"/>
    </row>
    <row r="623" spans="1:21" s="63" customFormat="1" ht="20.100000000000001" customHeight="1" x14ac:dyDescent="0.25">
      <c r="A623" s="1"/>
      <c r="B623" s="1"/>
      <c r="C623" s="1"/>
      <c r="D623" s="1"/>
      <c r="E623" s="1"/>
      <c r="F623" s="1"/>
      <c r="G623" s="1"/>
      <c r="I623"/>
      <c r="J623"/>
      <c r="K623"/>
      <c r="L623"/>
      <c r="M623"/>
      <c r="N623"/>
      <c r="O623"/>
      <c r="P623"/>
      <c r="Q623"/>
      <c r="R623"/>
      <c r="S623"/>
      <c r="T623"/>
      <c r="U623"/>
    </row>
    <row r="624" spans="1:21" s="63" customFormat="1" ht="20.100000000000001" customHeight="1" x14ac:dyDescent="0.25">
      <c r="A624" s="1"/>
      <c r="B624" s="1"/>
      <c r="C624" s="1"/>
      <c r="D624" s="1"/>
      <c r="E624" s="1"/>
      <c r="F624" s="1"/>
      <c r="G624" s="1"/>
      <c r="I624"/>
      <c r="J624"/>
      <c r="K624"/>
      <c r="L624"/>
      <c r="M624"/>
      <c r="N624"/>
      <c r="O624"/>
      <c r="P624"/>
      <c r="Q624"/>
      <c r="R624"/>
      <c r="S624"/>
      <c r="T624"/>
      <c r="U624"/>
    </row>
    <row r="625" spans="1:21" s="63" customFormat="1" ht="20.100000000000001" customHeight="1" x14ac:dyDescent="0.25">
      <c r="A625" s="4"/>
      <c r="B625" s="4"/>
      <c r="C625" s="4"/>
      <c r="D625" s="1"/>
      <c r="E625" s="1"/>
      <c r="F625" s="1"/>
      <c r="G625" s="1"/>
      <c r="I625"/>
      <c r="J625"/>
      <c r="K625"/>
      <c r="L625"/>
      <c r="M625"/>
      <c r="N625"/>
      <c r="O625"/>
      <c r="P625"/>
      <c r="Q625"/>
      <c r="R625"/>
      <c r="S625"/>
      <c r="T625"/>
      <c r="U625"/>
    </row>
    <row r="626" spans="1:21" s="63" customFormat="1" ht="20.100000000000001" customHeight="1" x14ac:dyDescent="0.25">
      <c r="A626" s="3"/>
      <c r="B626" s="3"/>
      <c r="C626" s="3"/>
      <c r="D626" s="1"/>
      <c r="E626" s="1"/>
      <c r="F626" s="1"/>
      <c r="G626" s="1"/>
      <c r="I626"/>
      <c r="J626"/>
      <c r="K626"/>
      <c r="L626"/>
      <c r="M626"/>
      <c r="N626"/>
      <c r="O626"/>
      <c r="P626"/>
      <c r="Q626"/>
      <c r="R626"/>
      <c r="S626"/>
      <c r="T626"/>
      <c r="U626"/>
    </row>
    <row r="627" spans="1:21" s="63" customFormat="1" ht="20.100000000000001" customHeight="1" x14ac:dyDescent="0.25">
      <c r="A627" s="3"/>
      <c r="B627" s="3"/>
      <c r="C627" s="3"/>
      <c r="D627" s="1"/>
      <c r="E627" s="1"/>
      <c r="F627" s="1"/>
      <c r="G627" s="1"/>
      <c r="I627"/>
      <c r="J627"/>
      <c r="K627"/>
      <c r="L627"/>
      <c r="M627"/>
      <c r="N627"/>
      <c r="O627"/>
      <c r="P627"/>
      <c r="Q627"/>
      <c r="R627"/>
      <c r="S627"/>
      <c r="T627"/>
      <c r="U627"/>
    </row>
    <row r="628" spans="1:21" s="63" customFormat="1" ht="20.100000000000001" customHeight="1" x14ac:dyDescent="0.25">
      <c r="A628" s="1"/>
      <c r="B628" s="1"/>
      <c r="C628" s="1"/>
      <c r="D628" s="1"/>
      <c r="E628" s="1"/>
      <c r="F628" s="1"/>
      <c r="G628" s="1"/>
      <c r="I628"/>
      <c r="J628"/>
      <c r="K628"/>
      <c r="L628"/>
      <c r="M628"/>
      <c r="N628"/>
      <c r="O628"/>
      <c r="P628"/>
      <c r="Q628"/>
      <c r="R628"/>
      <c r="S628"/>
      <c r="T628"/>
      <c r="U628"/>
    </row>
    <row r="629" spans="1:21" s="63" customFormat="1" ht="20.100000000000001" customHeight="1" x14ac:dyDescent="0.25">
      <c r="A629" s="3"/>
      <c r="B629" s="3"/>
      <c r="C629" s="3"/>
      <c r="D629" s="1"/>
      <c r="E629" s="1"/>
      <c r="F629" s="1"/>
      <c r="G629" s="1"/>
      <c r="I629"/>
      <c r="J629"/>
      <c r="K629"/>
      <c r="L629"/>
      <c r="M629"/>
      <c r="N629"/>
      <c r="O629"/>
      <c r="P629"/>
      <c r="Q629"/>
      <c r="R629"/>
      <c r="S629"/>
      <c r="T629"/>
      <c r="U629"/>
    </row>
    <row r="630" spans="1:21" s="63" customFormat="1" ht="20.100000000000001" customHeight="1" x14ac:dyDescent="0.25">
      <c r="A630" s="1"/>
      <c r="B630" s="1"/>
      <c r="C630" s="1"/>
      <c r="D630" s="1"/>
      <c r="E630" s="1"/>
      <c r="F630" s="1"/>
      <c r="G630" s="1"/>
      <c r="I630"/>
      <c r="J630"/>
      <c r="K630"/>
      <c r="L630"/>
      <c r="M630"/>
      <c r="N630"/>
      <c r="O630"/>
      <c r="P630"/>
      <c r="Q630"/>
      <c r="R630"/>
      <c r="S630"/>
      <c r="T630"/>
      <c r="U630"/>
    </row>
    <row r="631" spans="1:21" s="63" customFormat="1" ht="20.100000000000001" customHeight="1" x14ac:dyDescent="0.25">
      <c r="A631" s="1"/>
      <c r="B631" s="1"/>
      <c r="C631" s="1"/>
      <c r="D631" s="1"/>
      <c r="E631" s="1"/>
      <c r="F631" s="1"/>
      <c r="G631" s="1"/>
      <c r="I631"/>
      <c r="J631"/>
      <c r="K631"/>
      <c r="L631"/>
      <c r="M631"/>
      <c r="N631"/>
      <c r="O631"/>
      <c r="P631"/>
      <c r="Q631"/>
      <c r="R631"/>
      <c r="S631"/>
      <c r="T631"/>
      <c r="U631"/>
    </row>
    <row r="632" spans="1:21" s="63" customFormat="1" ht="20.100000000000001" customHeight="1" x14ac:dyDescent="0.25">
      <c r="A632" s="4"/>
      <c r="B632" s="4"/>
      <c r="C632" s="4"/>
      <c r="D632" s="1"/>
      <c r="E632" s="1"/>
      <c r="F632" s="1"/>
      <c r="G632" s="1"/>
      <c r="I632"/>
      <c r="J632"/>
      <c r="K632"/>
      <c r="L632"/>
      <c r="M632"/>
      <c r="N632"/>
      <c r="O632"/>
      <c r="P632"/>
      <c r="Q632"/>
      <c r="R632"/>
      <c r="S632"/>
      <c r="T632"/>
      <c r="U632"/>
    </row>
    <row r="633" spans="1:21" s="63" customFormat="1" ht="20.100000000000001" customHeight="1" x14ac:dyDescent="0.25">
      <c r="A633" s="3"/>
      <c r="B633" s="3"/>
      <c r="C633" s="3"/>
      <c r="D633" s="1"/>
      <c r="E633" s="1"/>
      <c r="F633" s="1"/>
      <c r="G633" s="1"/>
      <c r="I633"/>
      <c r="J633"/>
      <c r="K633"/>
      <c r="L633"/>
      <c r="M633"/>
      <c r="N633"/>
      <c r="O633"/>
      <c r="P633"/>
      <c r="Q633"/>
      <c r="R633"/>
      <c r="S633"/>
      <c r="T633"/>
      <c r="U633"/>
    </row>
    <row r="634" spans="1:21" s="63" customFormat="1" ht="20.100000000000001" customHeight="1" x14ac:dyDescent="0.25">
      <c r="A634" s="3"/>
      <c r="B634" s="3"/>
      <c r="C634" s="3"/>
      <c r="D634" s="1"/>
      <c r="E634" s="1"/>
      <c r="F634" s="1"/>
      <c r="G634" s="1"/>
      <c r="I634"/>
      <c r="J634"/>
      <c r="K634"/>
      <c r="L634"/>
      <c r="M634"/>
      <c r="N634"/>
      <c r="O634"/>
      <c r="P634"/>
      <c r="Q634"/>
      <c r="R634"/>
      <c r="S634"/>
      <c r="T634"/>
      <c r="U634"/>
    </row>
    <row r="635" spans="1:21" s="63" customFormat="1" ht="20.100000000000001" customHeight="1" x14ac:dyDescent="0.25">
      <c r="A635" s="1"/>
      <c r="B635" s="1"/>
      <c r="C635" s="1"/>
      <c r="D635" s="1"/>
      <c r="E635" s="1"/>
      <c r="F635" s="1"/>
      <c r="G635" s="1"/>
      <c r="I635"/>
      <c r="J635"/>
      <c r="K635"/>
      <c r="L635"/>
      <c r="M635"/>
      <c r="N635"/>
      <c r="O635"/>
      <c r="P635"/>
      <c r="Q635"/>
      <c r="R635"/>
      <c r="S635"/>
      <c r="T635"/>
      <c r="U635"/>
    </row>
    <row r="636" spans="1:21" s="63" customFormat="1" ht="20.100000000000001" customHeight="1" x14ac:dyDescent="0.25">
      <c r="A636" s="3"/>
      <c r="B636" s="3"/>
      <c r="C636" s="3"/>
      <c r="D636" s="1"/>
      <c r="E636" s="1"/>
      <c r="F636" s="1"/>
      <c r="G636" s="1"/>
      <c r="I636"/>
      <c r="J636"/>
      <c r="K636"/>
      <c r="L636"/>
      <c r="M636"/>
      <c r="N636"/>
      <c r="O636"/>
      <c r="P636"/>
      <c r="Q636"/>
      <c r="R636"/>
      <c r="S636"/>
      <c r="T636"/>
      <c r="U636"/>
    </row>
    <row r="637" spans="1:21" s="63" customFormat="1" ht="20.100000000000001" customHeight="1" x14ac:dyDescent="0.25">
      <c r="A637" s="1"/>
      <c r="B637" s="1"/>
      <c r="C637" s="1"/>
      <c r="D637" s="1"/>
      <c r="E637" s="1"/>
      <c r="F637" s="1"/>
      <c r="G637" s="1"/>
      <c r="I637"/>
      <c r="J637"/>
      <c r="K637"/>
      <c r="L637"/>
      <c r="M637"/>
      <c r="N637"/>
      <c r="O637"/>
      <c r="P637"/>
      <c r="Q637"/>
      <c r="R637"/>
      <c r="S637"/>
      <c r="T637"/>
      <c r="U637"/>
    </row>
    <row r="638" spans="1:21" s="63" customFormat="1" ht="20.100000000000001" customHeight="1" x14ac:dyDescent="0.25">
      <c r="A638" s="1"/>
      <c r="B638" s="1"/>
      <c r="C638" s="1"/>
      <c r="D638" s="1"/>
      <c r="E638" s="1"/>
      <c r="F638" s="1"/>
      <c r="G638" s="1"/>
      <c r="I638"/>
      <c r="J638"/>
      <c r="K638"/>
      <c r="L638"/>
      <c r="M638"/>
      <c r="N638"/>
      <c r="O638"/>
      <c r="P638"/>
      <c r="Q638"/>
      <c r="R638"/>
      <c r="S638"/>
      <c r="T638"/>
      <c r="U638"/>
    </row>
    <row r="639" spans="1:21" s="63" customFormat="1" ht="20.100000000000001" customHeight="1" x14ac:dyDescent="0.25">
      <c r="A639" s="4"/>
      <c r="B639" s="4"/>
      <c r="C639" s="4"/>
      <c r="D639" s="1"/>
      <c r="E639" s="1"/>
      <c r="F639" s="1"/>
      <c r="G639" s="1"/>
      <c r="I639"/>
      <c r="J639"/>
      <c r="K639"/>
      <c r="L639"/>
      <c r="M639"/>
      <c r="N639"/>
      <c r="O639"/>
      <c r="P639"/>
      <c r="Q639"/>
      <c r="R639"/>
      <c r="S639"/>
      <c r="T639"/>
      <c r="U639"/>
    </row>
    <row r="640" spans="1:21" s="63" customFormat="1" ht="20.100000000000001" customHeight="1" x14ac:dyDescent="0.25">
      <c r="A640" s="3"/>
      <c r="B640" s="3"/>
      <c r="C640" s="3"/>
      <c r="D640" s="1"/>
      <c r="E640" s="1"/>
      <c r="F640" s="1"/>
      <c r="G640" s="1"/>
      <c r="I640"/>
      <c r="J640"/>
      <c r="K640"/>
      <c r="L640"/>
      <c r="M640"/>
      <c r="N640"/>
      <c r="O640"/>
      <c r="P640"/>
      <c r="Q640"/>
      <c r="R640"/>
      <c r="S640"/>
      <c r="T640"/>
      <c r="U640"/>
    </row>
    <row r="641" spans="1:21" s="63" customFormat="1" ht="20.100000000000001" customHeight="1" x14ac:dyDescent="0.25">
      <c r="A641" s="3"/>
      <c r="B641" s="3"/>
      <c r="C641" s="3"/>
      <c r="D641" s="1"/>
      <c r="E641" s="1"/>
      <c r="F641" s="1"/>
      <c r="G641" s="1"/>
      <c r="I641"/>
      <c r="J641"/>
      <c r="K641"/>
      <c r="L641"/>
      <c r="M641"/>
      <c r="N641"/>
      <c r="O641"/>
      <c r="P641"/>
      <c r="Q641"/>
      <c r="R641"/>
      <c r="S641"/>
      <c r="T641"/>
      <c r="U641"/>
    </row>
    <row r="642" spans="1:21" s="63" customFormat="1" ht="20.100000000000001" customHeight="1" x14ac:dyDescent="0.25">
      <c r="A642" s="1"/>
      <c r="B642" s="1"/>
      <c r="C642" s="1"/>
      <c r="D642" s="1"/>
      <c r="E642" s="1"/>
      <c r="F642" s="1"/>
      <c r="G642" s="1"/>
      <c r="I642"/>
      <c r="J642"/>
      <c r="K642"/>
      <c r="L642"/>
      <c r="M642"/>
      <c r="N642"/>
      <c r="O642"/>
      <c r="P642"/>
      <c r="Q642"/>
      <c r="R642"/>
      <c r="S642"/>
      <c r="T642"/>
      <c r="U642"/>
    </row>
    <row r="643" spans="1:21" s="63" customFormat="1" ht="20.100000000000001" customHeight="1" x14ac:dyDescent="0.25">
      <c r="A643" s="3"/>
      <c r="B643" s="3"/>
      <c r="C643" s="3"/>
      <c r="D643" s="1"/>
      <c r="E643" s="1"/>
      <c r="F643" s="1"/>
      <c r="G643" s="1"/>
      <c r="I643"/>
      <c r="J643"/>
      <c r="K643"/>
      <c r="L643"/>
      <c r="M643"/>
      <c r="N643"/>
      <c r="O643"/>
      <c r="P643"/>
      <c r="Q643"/>
      <c r="R643"/>
      <c r="S643"/>
      <c r="T643"/>
      <c r="U643"/>
    </row>
    <row r="644" spans="1:21" s="63" customFormat="1" ht="20.100000000000001" customHeight="1" x14ac:dyDescent="0.25">
      <c r="A644" s="1"/>
      <c r="B644" s="1"/>
      <c r="C644" s="1"/>
      <c r="D644" s="1"/>
      <c r="E644" s="1"/>
      <c r="F644" s="1"/>
      <c r="G644" s="1"/>
      <c r="I644"/>
      <c r="J644"/>
      <c r="K644"/>
      <c r="L644"/>
      <c r="M644"/>
      <c r="N644"/>
      <c r="O644"/>
      <c r="P644"/>
      <c r="Q644"/>
      <c r="R644"/>
      <c r="S644"/>
      <c r="T644"/>
      <c r="U644"/>
    </row>
    <row r="645" spans="1:21" s="63" customFormat="1" ht="20.100000000000001" customHeight="1" x14ac:dyDescent="0.25">
      <c r="A645" s="1"/>
      <c r="B645" s="1"/>
      <c r="C645" s="1"/>
      <c r="D645" s="1"/>
      <c r="E645" s="1"/>
      <c r="F645" s="1"/>
      <c r="G645" s="1"/>
      <c r="I645"/>
      <c r="J645"/>
      <c r="K645"/>
      <c r="L645"/>
      <c r="M645"/>
      <c r="N645"/>
      <c r="O645"/>
      <c r="P645"/>
      <c r="Q645"/>
      <c r="R645"/>
      <c r="S645"/>
      <c r="T645"/>
      <c r="U645"/>
    </row>
    <row r="646" spans="1:21" s="63" customFormat="1" ht="20.100000000000001" customHeight="1" x14ac:dyDescent="0.25">
      <c r="A646" s="4"/>
      <c r="B646" s="4"/>
      <c r="C646" s="4"/>
      <c r="D646" s="1"/>
      <c r="E646" s="1"/>
      <c r="F646" s="1"/>
      <c r="G646" s="1"/>
      <c r="I646"/>
      <c r="J646"/>
      <c r="K646"/>
      <c r="L646"/>
      <c r="M646"/>
      <c r="N646"/>
      <c r="O646"/>
      <c r="P646"/>
      <c r="Q646"/>
      <c r="R646"/>
      <c r="S646"/>
      <c r="T646"/>
      <c r="U646"/>
    </row>
    <row r="647" spans="1:21" s="63" customFormat="1" ht="20.100000000000001" customHeight="1" x14ac:dyDescent="0.25">
      <c r="A647" s="3"/>
      <c r="B647" s="3"/>
      <c r="C647" s="3"/>
      <c r="D647" s="1"/>
      <c r="E647" s="1"/>
      <c r="F647" s="1"/>
      <c r="G647" s="1"/>
      <c r="I647"/>
      <c r="J647"/>
      <c r="K647"/>
      <c r="L647"/>
      <c r="M647"/>
      <c r="N647"/>
      <c r="O647"/>
      <c r="P647"/>
      <c r="Q647"/>
      <c r="R647"/>
      <c r="S647"/>
      <c r="T647"/>
      <c r="U647"/>
    </row>
    <row r="648" spans="1:21" s="63" customFormat="1" ht="20.100000000000001" customHeight="1" x14ac:dyDescent="0.25">
      <c r="A648" s="3"/>
      <c r="B648" s="3"/>
      <c r="C648" s="3"/>
      <c r="D648" s="1"/>
      <c r="E648" s="1"/>
      <c r="F648" s="1"/>
      <c r="G648" s="1"/>
      <c r="I648"/>
      <c r="J648"/>
      <c r="K648"/>
      <c r="L648"/>
      <c r="M648"/>
      <c r="N648"/>
      <c r="O648"/>
      <c r="P648"/>
      <c r="Q648"/>
      <c r="R648"/>
      <c r="S648"/>
      <c r="T648"/>
      <c r="U648"/>
    </row>
    <row r="649" spans="1:21" s="63" customFormat="1" ht="20.100000000000001" customHeight="1" x14ac:dyDescent="0.25">
      <c r="A649" s="1"/>
      <c r="B649" s="1"/>
      <c r="C649" s="1"/>
      <c r="D649" s="1"/>
      <c r="E649" s="1"/>
      <c r="F649" s="1"/>
      <c r="G649" s="1"/>
      <c r="I649"/>
      <c r="J649"/>
      <c r="K649"/>
      <c r="L649"/>
      <c r="M649"/>
      <c r="N649"/>
      <c r="O649"/>
      <c r="P649"/>
      <c r="Q649"/>
      <c r="R649"/>
      <c r="S649"/>
      <c r="T649"/>
      <c r="U649"/>
    </row>
    <row r="650" spans="1:21" s="63" customFormat="1" ht="20.100000000000001" customHeight="1" x14ac:dyDescent="0.25">
      <c r="A650" s="3"/>
      <c r="B650" s="3"/>
      <c r="C650" s="3"/>
      <c r="D650" s="1"/>
      <c r="E650" s="1"/>
      <c r="F650" s="1"/>
      <c r="G650" s="1"/>
      <c r="I650"/>
      <c r="J650"/>
      <c r="K650"/>
      <c r="L650"/>
      <c r="M650"/>
      <c r="N650"/>
      <c r="O650"/>
      <c r="P650"/>
      <c r="Q650"/>
      <c r="R650"/>
      <c r="S650"/>
      <c r="T650"/>
      <c r="U650"/>
    </row>
    <row r="651" spans="1:21" s="63" customFormat="1" ht="20.100000000000001" customHeight="1" x14ac:dyDescent="0.25">
      <c r="A651" s="1"/>
      <c r="B651" s="1"/>
      <c r="C651" s="1"/>
      <c r="D651" s="1"/>
      <c r="E651" s="1"/>
      <c r="F651" s="1"/>
      <c r="G651" s="1"/>
      <c r="I651"/>
      <c r="J651"/>
      <c r="K651"/>
      <c r="L651"/>
      <c r="M651"/>
      <c r="N651"/>
      <c r="O651"/>
      <c r="P651"/>
      <c r="Q651"/>
      <c r="R651"/>
      <c r="S651"/>
      <c r="T651"/>
      <c r="U651"/>
    </row>
    <row r="652" spans="1:21" s="63" customFormat="1" ht="20.100000000000001" customHeight="1" x14ac:dyDescent="0.25">
      <c r="A652" s="1"/>
      <c r="B652" s="1"/>
      <c r="C652" s="1"/>
      <c r="D652" s="1"/>
      <c r="E652" s="1"/>
      <c r="F652" s="1"/>
      <c r="G652" s="1"/>
      <c r="I652"/>
      <c r="J652"/>
      <c r="K652"/>
      <c r="L652"/>
      <c r="M652"/>
      <c r="N652"/>
      <c r="O652"/>
      <c r="P652"/>
      <c r="Q652"/>
      <c r="R652"/>
      <c r="S652"/>
      <c r="T652"/>
      <c r="U652"/>
    </row>
    <row r="653" spans="1:21" s="63" customFormat="1" ht="20.100000000000001" customHeight="1" x14ac:dyDescent="0.25">
      <c r="A653" s="4"/>
      <c r="B653" s="4"/>
      <c r="C653" s="4"/>
      <c r="D653" s="1"/>
      <c r="E653" s="1"/>
      <c r="F653" s="1"/>
      <c r="G653" s="1"/>
      <c r="I653"/>
      <c r="J653"/>
      <c r="K653"/>
      <c r="L653"/>
      <c r="M653"/>
      <c r="N653"/>
      <c r="O653"/>
      <c r="P653"/>
      <c r="Q653"/>
      <c r="R653"/>
      <c r="S653"/>
      <c r="T653"/>
      <c r="U653"/>
    </row>
    <row r="654" spans="1:21" s="63" customFormat="1" ht="20.100000000000001" customHeight="1" x14ac:dyDescent="0.25">
      <c r="A654" s="3"/>
      <c r="B654" s="3"/>
      <c r="C654" s="3"/>
      <c r="D654" s="1"/>
      <c r="E654" s="1"/>
      <c r="F654" s="1"/>
      <c r="G654" s="1"/>
      <c r="I654"/>
      <c r="J654"/>
      <c r="K654"/>
      <c r="L654"/>
      <c r="M654"/>
      <c r="N654"/>
      <c r="O654"/>
      <c r="P654"/>
      <c r="Q654"/>
      <c r="R654"/>
      <c r="S654"/>
      <c r="T654"/>
      <c r="U654"/>
    </row>
    <row r="655" spans="1:21" s="63" customFormat="1" ht="20.100000000000001" customHeight="1" x14ac:dyDescent="0.25">
      <c r="A655" s="3"/>
      <c r="B655" s="3"/>
      <c r="C655" s="3"/>
      <c r="D655" s="1"/>
      <c r="E655" s="1"/>
      <c r="F655" s="1"/>
      <c r="G655" s="1"/>
      <c r="I655"/>
      <c r="J655"/>
      <c r="K655"/>
      <c r="L655"/>
      <c r="M655"/>
      <c r="N655"/>
      <c r="O655"/>
      <c r="P655"/>
      <c r="Q655"/>
      <c r="R655"/>
      <c r="S655"/>
      <c r="T655"/>
      <c r="U655"/>
    </row>
    <row r="656" spans="1:21" s="63" customFormat="1" ht="20.100000000000001" customHeight="1" x14ac:dyDescent="0.25">
      <c r="A656" s="1"/>
      <c r="B656" s="1"/>
      <c r="C656" s="1"/>
      <c r="D656" s="1"/>
      <c r="E656" s="1"/>
      <c r="F656" s="1"/>
      <c r="G656" s="1"/>
      <c r="I656"/>
      <c r="J656"/>
      <c r="K656"/>
      <c r="L656"/>
      <c r="M656"/>
      <c r="N656"/>
      <c r="O656"/>
      <c r="P656"/>
      <c r="Q656"/>
      <c r="R656"/>
      <c r="S656"/>
      <c r="T656"/>
      <c r="U656"/>
    </row>
    <row r="657" spans="1:21" s="63" customFormat="1" ht="20.100000000000001" customHeight="1" x14ac:dyDescent="0.25">
      <c r="A657" s="3"/>
      <c r="B657" s="3"/>
      <c r="C657" s="3"/>
      <c r="D657" s="1"/>
      <c r="E657" s="1"/>
      <c r="F657" s="1"/>
      <c r="G657" s="1"/>
      <c r="I657"/>
      <c r="J657"/>
      <c r="K657"/>
      <c r="L657"/>
      <c r="M657"/>
      <c r="N657"/>
      <c r="O657"/>
      <c r="P657"/>
      <c r="Q657"/>
      <c r="R657"/>
      <c r="S657"/>
      <c r="T657"/>
      <c r="U657"/>
    </row>
    <row r="658" spans="1:21" s="63" customFormat="1" ht="20.100000000000001" customHeight="1" x14ac:dyDescent="0.25">
      <c r="A658" s="1"/>
      <c r="B658" s="1"/>
      <c r="C658" s="1"/>
      <c r="D658" s="1"/>
      <c r="E658" s="1"/>
      <c r="F658" s="1"/>
      <c r="G658" s="1"/>
      <c r="I658"/>
      <c r="J658"/>
      <c r="K658"/>
      <c r="L658"/>
      <c r="M658"/>
      <c r="N658"/>
      <c r="O658"/>
      <c r="P658"/>
      <c r="Q658"/>
      <c r="R658"/>
      <c r="S658"/>
      <c r="T658"/>
      <c r="U658"/>
    </row>
    <row r="659" spans="1:21" s="63" customFormat="1" ht="20.100000000000001" customHeight="1" x14ac:dyDescent="0.25">
      <c r="A659" s="1"/>
      <c r="B659" s="1"/>
      <c r="C659" s="1"/>
      <c r="D659" s="1"/>
      <c r="E659" s="1"/>
      <c r="F659" s="1"/>
      <c r="G659" s="1"/>
      <c r="I659"/>
      <c r="J659"/>
      <c r="K659"/>
      <c r="L659"/>
      <c r="M659"/>
      <c r="N659"/>
      <c r="O659"/>
      <c r="P659"/>
      <c r="Q659"/>
      <c r="R659"/>
      <c r="S659"/>
      <c r="T659"/>
      <c r="U659"/>
    </row>
    <row r="660" spans="1:21" s="63" customFormat="1" ht="20.100000000000001" customHeight="1" x14ac:dyDescent="0.25">
      <c r="A660" s="4"/>
      <c r="B660" s="4"/>
      <c r="C660" s="4"/>
      <c r="D660" s="1"/>
      <c r="E660" s="1"/>
      <c r="F660" s="1"/>
      <c r="G660" s="1"/>
      <c r="I660"/>
      <c r="J660"/>
      <c r="K660"/>
      <c r="L660"/>
      <c r="M660"/>
      <c r="N660"/>
      <c r="O660"/>
      <c r="P660"/>
      <c r="Q660"/>
      <c r="R660"/>
      <c r="S660"/>
      <c r="T660"/>
      <c r="U660"/>
    </row>
    <row r="661" spans="1:21" s="63" customFormat="1" ht="20.100000000000001" customHeight="1" x14ac:dyDescent="0.25">
      <c r="A661" s="3"/>
      <c r="B661" s="3"/>
      <c r="C661" s="3"/>
      <c r="D661" s="1"/>
      <c r="E661" s="1"/>
      <c r="F661" s="1"/>
      <c r="G661" s="1"/>
      <c r="I661"/>
      <c r="J661"/>
      <c r="K661"/>
      <c r="L661"/>
      <c r="M661"/>
      <c r="N661"/>
      <c r="O661"/>
      <c r="P661"/>
      <c r="Q661"/>
      <c r="R661"/>
      <c r="S661"/>
      <c r="T661"/>
      <c r="U661"/>
    </row>
    <row r="662" spans="1:21" s="63" customFormat="1" ht="20.100000000000001" customHeight="1" x14ac:dyDescent="0.25">
      <c r="A662" s="3"/>
      <c r="B662" s="3"/>
      <c r="C662" s="3"/>
      <c r="D662" s="1"/>
      <c r="E662" s="1"/>
      <c r="F662" s="1"/>
      <c r="G662" s="1"/>
      <c r="I662"/>
      <c r="J662"/>
      <c r="K662"/>
      <c r="L662"/>
      <c r="M662"/>
      <c r="N662"/>
      <c r="O662"/>
      <c r="P662"/>
      <c r="Q662"/>
      <c r="R662"/>
      <c r="S662"/>
      <c r="T662"/>
      <c r="U662"/>
    </row>
    <row r="663" spans="1:21" s="63" customFormat="1" ht="20.100000000000001" customHeight="1" x14ac:dyDescent="0.25">
      <c r="A663" s="1"/>
      <c r="B663" s="1"/>
      <c r="C663" s="1"/>
      <c r="D663" s="1"/>
      <c r="E663" s="1"/>
      <c r="F663" s="1"/>
      <c r="G663" s="1"/>
      <c r="I663"/>
      <c r="J663"/>
      <c r="K663"/>
      <c r="L663"/>
      <c r="M663"/>
      <c r="N663"/>
      <c r="O663"/>
      <c r="P663"/>
      <c r="Q663"/>
      <c r="R663"/>
      <c r="S663"/>
      <c r="T663"/>
      <c r="U663"/>
    </row>
    <row r="664" spans="1:21" s="63" customFormat="1" ht="20.100000000000001" customHeight="1" x14ac:dyDescent="0.25">
      <c r="A664" s="3"/>
      <c r="B664" s="3"/>
      <c r="C664" s="3"/>
      <c r="D664" s="1"/>
      <c r="E664" s="1"/>
      <c r="F664" s="1"/>
      <c r="G664" s="1"/>
      <c r="I664"/>
      <c r="J664"/>
      <c r="K664"/>
      <c r="L664"/>
      <c r="M664"/>
      <c r="N664"/>
      <c r="O664"/>
      <c r="P664"/>
      <c r="Q664"/>
      <c r="R664"/>
      <c r="S664"/>
      <c r="T664"/>
      <c r="U664"/>
    </row>
    <row r="665" spans="1:21" s="63" customFormat="1" ht="20.100000000000001" customHeight="1" x14ac:dyDescent="0.25">
      <c r="A665" s="1"/>
      <c r="B665" s="1"/>
      <c r="C665" s="1"/>
      <c r="D665" s="1"/>
      <c r="E665" s="1"/>
      <c r="F665" s="1"/>
      <c r="G665" s="1"/>
      <c r="I665"/>
      <c r="J665"/>
      <c r="K665"/>
      <c r="L665"/>
      <c r="M665"/>
      <c r="N665"/>
      <c r="O665"/>
      <c r="P665"/>
      <c r="Q665"/>
      <c r="R665"/>
      <c r="S665"/>
      <c r="T665"/>
      <c r="U665"/>
    </row>
    <row r="666" spans="1:21" s="63" customFormat="1" ht="20.100000000000001" customHeight="1" x14ac:dyDescent="0.25">
      <c r="A666" s="1"/>
      <c r="B666" s="1"/>
      <c r="C666" s="1"/>
      <c r="D666" s="1"/>
      <c r="E666" s="1"/>
      <c r="F666" s="1"/>
      <c r="G666" s="1"/>
      <c r="I666"/>
      <c r="J666"/>
      <c r="K666"/>
      <c r="L666"/>
      <c r="M666"/>
      <c r="N666"/>
      <c r="O666"/>
      <c r="P666"/>
      <c r="Q666"/>
      <c r="R666"/>
      <c r="S666"/>
      <c r="T666"/>
      <c r="U666"/>
    </row>
    <row r="667" spans="1:21" s="63" customFormat="1" ht="20.100000000000001" customHeight="1" x14ac:dyDescent="0.25">
      <c r="A667" s="4"/>
      <c r="B667" s="4"/>
      <c r="C667" s="4"/>
      <c r="D667" s="1"/>
      <c r="E667" s="1"/>
      <c r="F667" s="1"/>
      <c r="G667" s="1"/>
      <c r="I667"/>
      <c r="J667"/>
      <c r="K667"/>
      <c r="L667"/>
      <c r="M667"/>
      <c r="N667"/>
      <c r="O667"/>
      <c r="P667"/>
      <c r="Q667"/>
      <c r="R667"/>
      <c r="S667"/>
      <c r="T667"/>
      <c r="U667"/>
    </row>
    <row r="668" spans="1:21" s="63" customFormat="1" ht="20.100000000000001" customHeight="1" x14ac:dyDescent="0.25">
      <c r="A668" s="3"/>
      <c r="B668" s="3"/>
      <c r="C668" s="3"/>
      <c r="D668" s="1"/>
      <c r="E668" s="1"/>
      <c r="F668" s="1"/>
      <c r="G668" s="1"/>
      <c r="I668"/>
      <c r="J668"/>
      <c r="K668"/>
      <c r="L668"/>
      <c r="M668"/>
      <c r="N668"/>
      <c r="O668"/>
      <c r="P668"/>
      <c r="Q668"/>
      <c r="R668"/>
      <c r="S668"/>
      <c r="T668"/>
      <c r="U668"/>
    </row>
    <row r="669" spans="1:21" s="63" customFormat="1" ht="20.100000000000001" customHeight="1" x14ac:dyDescent="0.25">
      <c r="A669" s="3"/>
      <c r="B669" s="3"/>
      <c r="C669" s="3"/>
      <c r="D669" s="1"/>
      <c r="E669" s="1"/>
      <c r="F669" s="1"/>
      <c r="G669" s="1"/>
      <c r="I669"/>
      <c r="J669"/>
      <c r="K669"/>
      <c r="L669"/>
      <c r="M669"/>
      <c r="N669"/>
      <c r="O669"/>
      <c r="P669"/>
      <c r="Q669"/>
      <c r="R669"/>
      <c r="S669"/>
      <c r="T669"/>
      <c r="U669"/>
    </row>
    <row r="670" spans="1:21" s="63" customFormat="1" ht="20.100000000000001" customHeight="1" x14ac:dyDescent="0.25">
      <c r="A670" s="1"/>
      <c r="B670" s="1"/>
      <c r="C670" s="1"/>
      <c r="D670" s="1"/>
      <c r="E670" s="1"/>
      <c r="F670" s="1"/>
      <c r="G670" s="1"/>
      <c r="I670"/>
      <c r="J670"/>
      <c r="K670"/>
      <c r="L670"/>
      <c r="M670"/>
      <c r="N670"/>
      <c r="O670"/>
      <c r="P670"/>
      <c r="Q670"/>
      <c r="R670"/>
      <c r="S670"/>
      <c r="T670"/>
      <c r="U670"/>
    </row>
    <row r="671" spans="1:21" s="63" customFormat="1" ht="20.100000000000001" customHeight="1" x14ac:dyDescent="0.25">
      <c r="A671" s="3"/>
      <c r="B671" s="3"/>
      <c r="C671" s="3"/>
      <c r="D671" s="1"/>
      <c r="E671" s="1"/>
      <c r="F671" s="1"/>
      <c r="G671" s="1"/>
      <c r="I671"/>
      <c r="J671"/>
      <c r="K671"/>
      <c r="L671"/>
      <c r="M671"/>
      <c r="N671"/>
      <c r="O671"/>
      <c r="P671"/>
      <c r="Q671"/>
      <c r="R671"/>
      <c r="S671"/>
      <c r="T671"/>
      <c r="U671"/>
    </row>
    <row r="672" spans="1:21" s="63" customFormat="1" ht="20.100000000000001" customHeight="1" x14ac:dyDescent="0.25">
      <c r="A672" s="1"/>
      <c r="B672" s="1"/>
      <c r="C672" s="1"/>
      <c r="D672" s="1"/>
      <c r="E672" s="1"/>
      <c r="F672" s="1"/>
      <c r="G672" s="1"/>
      <c r="I672"/>
      <c r="J672"/>
      <c r="K672"/>
      <c r="L672"/>
      <c r="M672"/>
      <c r="N672"/>
      <c r="O672"/>
      <c r="P672"/>
      <c r="Q672"/>
      <c r="R672"/>
      <c r="S672"/>
      <c r="T672"/>
      <c r="U672"/>
    </row>
    <row r="673" spans="1:21" s="63" customFormat="1" ht="20.100000000000001" customHeight="1" x14ac:dyDescent="0.25">
      <c r="A673" s="1"/>
      <c r="B673" s="1"/>
      <c r="C673" s="1"/>
      <c r="D673" s="1"/>
      <c r="E673" s="1"/>
      <c r="F673" s="1"/>
      <c r="G673" s="1"/>
      <c r="I673"/>
      <c r="J673"/>
      <c r="K673"/>
      <c r="L673"/>
      <c r="M673"/>
      <c r="N673"/>
      <c r="O673"/>
      <c r="P673"/>
      <c r="Q673"/>
      <c r="R673"/>
      <c r="S673"/>
      <c r="T673"/>
      <c r="U673"/>
    </row>
    <row r="674" spans="1:21" s="63" customFormat="1" ht="20.100000000000001" customHeight="1" x14ac:dyDescent="0.25">
      <c r="A674" s="4"/>
      <c r="B674" s="4"/>
      <c r="C674" s="4"/>
      <c r="D674" s="1"/>
      <c r="E674" s="1"/>
      <c r="F674" s="1"/>
      <c r="G674" s="1"/>
      <c r="I674"/>
      <c r="J674"/>
      <c r="K674"/>
      <c r="L674"/>
      <c r="M674"/>
      <c r="N674"/>
      <c r="O674"/>
      <c r="P674"/>
      <c r="Q674"/>
      <c r="R674"/>
      <c r="S674"/>
      <c r="T674"/>
      <c r="U674"/>
    </row>
    <row r="675" spans="1:21" s="63" customFormat="1" ht="20.100000000000001" customHeight="1" x14ac:dyDescent="0.25">
      <c r="A675" s="3"/>
      <c r="B675" s="3"/>
      <c r="C675" s="3"/>
      <c r="D675" s="1"/>
      <c r="E675" s="1"/>
      <c r="F675" s="1"/>
      <c r="G675" s="1"/>
      <c r="I675"/>
      <c r="J675"/>
      <c r="K675"/>
      <c r="L675"/>
      <c r="M675"/>
      <c r="N675"/>
      <c r="O675"/>
      <c r="P675"/>
      <c r="Q675"/>
      <c r="R675"/>
      <c r="S675"/>
      <c r="T675"/>
      <c r="U675"/>
    </row>
    <row r="676" spans="1:21" s="63" customFormat="1" ht="20.100000000000001" customHeight="1" x14ac:dyDescent="0.25">
      <c r="A676" s="3"/>
      <c r="B676" s="3"/>
      <c r="C676" s="3"/>
      <c r="D676" s="1"/>
      <c r="E676" s="1"/>
      <c r="F676" s="1"/>
      <c r="G676" s="1"/>
      <c r="I676"/>
      <c r="J676"/>
      <c r="K676"/>
      <c r="L676"/>
      <c r="M676"/>
      <c r="N676"/>
      <c r="O676"/>
      <c r="P676"/>
      <c r="Q676"/>
      <c r="R676"/>
      <c r="S676"/>
      <c r="T676"/>
      <c r="U676"/>
    </row>
    <row r="677" spans="1:21" s="63" customFormat="1" ht="20.100000000000001" customHeight="1" x14ac:dyDescent="0.25">
      <c r="A677" s="1"/>
      <c r="B677" s="1"/>
      <c r="C677" s="1"/>
      <c r="D677" s="1"/>
      <c r="E677" s="1"/>
      <c r="F677" s="1"/>
      <c r="G677" s="1"/>
      <c r="I677"/>
      <c r="J677"/>
      <c r="K677"/>
      <c r="L677"/>
      <c r="M677"/>
      <c r="N677"/>
      <c r="O677"/>
      <c r="P677"/>
      <c r="Q677"/>
      <c r="R677"/>
      <c r="S677"/>
      <c r="T677"/>
      <c r="U677"/>
    </row>
    <row r="678" spans="1:21" s="63" customFormat="1" ht="20.100000000000001" customHeight="1" x14ac:dyDescent="0.25">
      <c r="A678" s="3"/>
      <c r="B678" s="3"/>
      <c r="C678" s="3"/>
      <c r="D678" s="1"/>
      <c r="E678" s="1"/>
      <c r="F678" s="1"/>
      <c r="G678" s="1"/>
      <c r="I678"/>
      <c r="J678"/>
      <c r="K678"/>
      <c r="L678"/>
      <c r="M678"/>
      <c r="N678"/>
      <c r="O678"/>
      <c r="P678"/>
      <c r="Q678"/>
      <c r="R678"/>
      <c r="S678"/>
      <c r="T678"/>
      <c r="U678"/>
    </row>
    <row r="679" spans="1:21" s="63" customFormat="1" ht="20.100000000000001" customHeight="1" x14ac:dyDescent="0.25">
      <c r="A679" s="1"/>
      <c r="B679" s="1"/>
      <c r="C679" s="1"/>
      <c r="D679" s="1"/>
      <c r="E679" s="1"/>
      <c r="F679" s="1"/>
      <c r="G679" s="1"/>
      <c r="I679"/>
      <c r="J679"/>
      <c r="K679"/>
      <c r="L679"/>
      <c r="M679"/>
      <c r="N679"/>
      <c r="O679"/>
      <c r="P679"/>
      <c r="Q679"/>
      <c r="R679"/>
      <c r="S679"/>
      <c r="T679"/>
      <c r="U679"/>
    </row>
    <row r="680" spans="1:21" s="63" customFormat="1" ht="20.100000000000001" customHeight="1" x14ac:dyDescent="0.25">
      <c r="A680" s="1"/>
      <c r="B680" s="1"/>
      <c r="C680" s="1"/>
      <c r="D680" s="1"/>
      <c r="E680" s="1"/>
      <c r="F680" s="1"/>
      <c r="G680" s="1"/>
      <c r="I680"/>
      <c r="J680"/>
      <c r="K680"/>
      <c r="L680"/>
      <c r="M680"/>
      <c r="N680"/>
      <c r="O680"/>
      <c r="P680"/>
      <c r="Q680"/>
      <c r="R680"/>
      <c r="S680"/>
      <c r="T680"/>
      <c r="U680"/>
    </row>
    <row r="681" spans="1:21" s="63" customFormat="1" ht="20.100000000000001" customHeight="1" x14ac:dyDescent="0.25">
      <c r="A681" s="4"/>
      <c r="B681" s="4"/>
      <c r="C681" s="4"/>
      <c r="D681" s="1"/>
      <c r="E681" s="1"/>
      <c r="F681" s="1"/>
      <c r="G681" s="1"/>
      <c r="I681"/>
      <c r="J681"/>
      <c r="K681"/>
      <c r="L681"/>
      <c r="M681"/>
      <c r="N681"/>
      <c r="O681"/>
      <c r="P681"/>
      <c r="Q681"/>
      <c r="R681"/>
      <c r="S681"/>
      <c r="T681"/>
      <c r="U681"/>
    </row>
    <row r="682" spans="1:21" s="63" customFormat="1" ht="20.100000000000001" customHeight="1" x14ac:dyDescent="0.25">
      <c r="A682" s="3"/>
      <c r="B682" s="3"/>
      <c r="C682" s="3"/>
      <c r="D682" s="1"/>
      <c r="E682" s="1"/>
      <c r="F682" s="1"/>
      <c r="G682" s="1"/>
      <c r="I682"/>
      <c r="J682"/>
      <c r="K682"/>
      <c r="L682"/>
      <c r="M682"/>
      <c r="N682"/>
      <c r="O682"/>
      <c r="P682"/>
      <c r="Q682"/>
      <c r="R682"/>
      <c r="S682"/>
      <c r="T682"/>
      <c r="U682"/>
    </row>
    <row r="683" spans="1:21" s="63" customFormat="1" ht="20.100000000000001" customHeight="1" x14ac:dyDescent="0.25">
      <c r="A683" s="3"/>
      <c r="B683" s="3"/>
      <c r="C683" s="3"/>
      <c r="D683" s="1"/>
      <c r="E683" s="1"/>
      <c r="F683" s="1"/>
      <c r="G683" s="1"/>
      <c r="I683"/>
      <c r="J683"/>
      <c r="K683"/>
      <c r="L683"/>
      <c r="M683"/>
      <c r="N683"/>
      <c r="O683"/>
      <c r="P683"/>
      <c r="Q683"/>
      <c r="R683"/>
      <c r="S683"/>
      <c r="T683"/>
      <c r="U683"/>
    </row>
    <row r="684" spans="1:21" s="63" customFormat="1" ht="20.100000000000001" customHeight="1" x14ac:dyDescent="0.25">
      <c r="A684" s="1"/>
      <c r="B684" s="1"/>
      <c r="C684" s="1"/>
      <c r="D684" s="1"/>
      <c r="E684" s="1"/>
      <c r="F684" s="1"/>
      <c r="G684" s="1"/>
      <c r="I684"/>
      <c r="J684"/>
      <c r="K684"/>
      <c r="L684"/>
      <c r="M684"/>
      <c r="N684"/>
      <c r="O684"/>
      <c r="P684"/>
      <c r="Q684"/>
      <c r="R684"/>
      <c r="S684"/>
      <c r="T684"/>
      <c r="U684"/>
    </row>
    <row r="685" spans="1:21" s="63" customFormat="1" ht="20.100000000000001" customHeight="1" x14ac:dyDescent="0.25">
      <c r="A685" s="3"/>
      <c r="B685" s="3"/>
      <c r="C685" s="3"/>
      <c r="D685" s="1"/>
      <c r="E685" s="1"/>
      <c r="F685" s="1"/>
      <c r="G685" s="1"/>
      <c r="I685"/>
      <c r="J685"/>
      <c r="K685"/>
      <c r="L685"/>
      <c r="M685"/>
      <c r="N685"/>
      <c r="O685"/>
      <c r="P685"/>
      <c r="Q685"/>
      <c r="R685"/>
      <c r="S685"/>
      <c r="T685"/>
      <c r="U685"/>
    </row>
    <row r="686" spans="1:21" s="63" customFormat="1" ht="20.100000000000001" customHeight="1" x14ac:dyDescent="0.25">
      <c r="A686" s="1"/>
      <c r="B686" s="1"/>
      <c r="C686" s="1"/>
      <c r="D686" s="1"/>
      <c r="E686" s="1"/>
      <c r="F686" s="1"/>
      <c r="G686" s="1"/>
      <c r="I686"/>
      <c r="J686"/>
      <c r="K686"/>
      <c r="L686"/>
      <c r="M686"/>
      <c r="N686"/>
      <c r="O686"/>
      <c r="P686"/>
      <c r="Q686"/>
      <c r="R686"/>
      <c r="S686"/>
      <c r="T686"/>
      <c r="U686"/>
    </row>
    <row r="687" spans="1:21" s="63" customFormat="1" ht="20.100000000000001" customHeight="1" x14ac:dyDescent="0.25">
      <c r="A687" s="1"/>
      <c r="B687" s="1"/>
      <c r="C687" s="1"/>
      <c r="D687" s="1"/>
      <c r="E687" s="1"/>
      <c r="F687" s="1"/>
      <c r="G687" s="1"/>
      <c r="I687"/>
      <c r="J687"/>
      <c r="K687"/>
      <c r="L687"/>
      <c r="M687"/>
      <c r="N687"/>
      <c r="O687"/>
      <c r="P687"/>
      <c r="Q687"/>
      <c r="R687"/>
      <c r="S687"/>
      <c r="T687"/>
      <c r="U687"/>
    </row>
    <row r="688" spans="1:21" s="63" customFormat="1" ht="20.100000000000001" customHeight="1" x14ac:dyDescent="0.25">
      <c r="A688" s="4"/>
      <c r="B688" s="4"/>
      <c r="C688" s="4"/>
      <c r="D688" s="1"/>
      <c r="E688" s="1"/>
      <c r="F688" s="1"/>
      <c r="G688" s="1"/>
      <c r="I688"/>
      <c r="J688"/>
      <c r="K688"/>
      <c r="L688"/>
      <c r="M688"/>
      <c r="N688"/>
      <c r="O688"/>
      <c r="P688"/>
      <c r="Q688"/>
      <c r="R688"/>
      <c r="S688"/>
      <c r="T688"/>
      <c r="U688"/>
    </row>
    <row r="689" spans="1:21" s="63" customFormat="1" ht="20.100000000000001" customHeight="1" x14ac:dyDescent="0.25">
      <c r="A689" s="3"/>
      <c r="B689" s="3"/>
      <c r="C689" s="3"/>
      <c r="D689" s="1"/>
      <c r="E689" s="1"/>
      <c r="F689" s="1"/>
      <c r="G689" s="1"/>
      <c r="I689"/>
      <c r="J689"/>
      <c r="K689"/>
      <c r="L689"/>
      <c r="M689"/>
      <c r="N689"/>
      <c r="O689"/>
      <c r="P689"/>
      <c r="Q689"/>
      <c r="R689"/>
      <c r="S689"/>
      <c r="T689"/>
      <c r="U689"/>
    </row>
    <row r="690" spans="1:21" s="63" customFormat="1" ht="20.100000000000001" customHeight="1" x14ac:dyDescent="0.25">
      <c r="A690" s="3"/>
      <c r="B690" s="3"/>
      <c r="C690" s="3"/>
      <c r="D690" s="1"/>
      <c r="E690" s="1"/>
      <c r="F690" s="1"/>
      <c r="G690" s="1"/>
      <c r="I690"/>
      <c r="J690"/>
      <c r="K690"/>
      <c r="L690"/>
      <c r="M690"/>
      <c r="N690"/>
      <c r="O690"/>
      <c r="P690"/>
      <c r="Q690"/>
      <c r="R690"/>
      <c r="S690"/>
      <c r="T690"/>
      <c r="U690"/>
    </row>
    <row r="691" spans="1:21" s="63" customFormat="1" ht="20.100000000000001" customHeight="1" x14ac:dyDescent="0.25">
      <c r="A691" s="1"/>
      <c r="B691" s="1"/>
      <c r="C691" s="1"/>
      <c r="D691" s="1"/>
      <c r="E691" s="1"/>
      <c r="F691" s="1"/>
      <c r="G691" s="1"/>
      <c r="I691"/>
      <c r="J691"/>
      <c r="K691"/>
      <c r="L691"/>
      <c r="M691"/>
      <c r="N691"/>
      <c r="O691"/>
      <c r="P691"/>
      <c r="Q691"/>
      <c r="R691"/>
      <c r="S691"/>
      <c r="T691"/>
      <c r="U691"/>
    </row>
    <row r="692" spans="1:21" s="63" customFormat="1" ht="20.100000000000001" customHeight="1" x14ac:dyDescent="0.25">
      <c r="A692" s="3"/>
      <c r="B692" s="3"/>
      <c r="C692" s="3"/>
      <c r="D692" s="1"/>
      <c r="E692" s="1"/>
      <c r="F692" s="1"/>
      <c r="G692" s="1"/>
      <c r="I692"/>
      <c r="J692"/>
      <c r="K692"/>
      <c r="L692"/>
      <c r="M692"/>
      <c r="N692"/>
      <c r="O692"/>
      <c r="P692"/>
      <c r="Q692"/>
      <c r="R692"/>
      <c r="S692"/>
      <c r="T692"/>
      <c r="U692"/>
    </row>
    <row r="693" spans="1:21" s="63" customFormat="1" ht="20.100000000000001" customHeight="1" x14ac:dyDescent="0.25">
      <c r="A693" s="1"/>
      <c r="B693" s="1"/>
      <c r="C693" s="1"/>
      <c r="D693" s="1"/>
      <c r="E693" s="1"/>
      <c r="F693" s="1"/>
      <c r="G693" s="1"/>
      <c r="I693"/>
      <c r="J693"/>
      <c r="K693"/>
      <c r="L693"/>
      <c r="M693"/>
      <c r="N693"/>
      <c r="O693"/>
      <c r="P693"/>
      <c r="Q693"/>
      <c r="R693"/>
      <c r="S693"/>
      <c r="T693"/>
      <c r="U693"/>
    </row>
    <row r="694" spans="1:21" s="63" customFormat="1" ht="20.100000000000001" customHeight="1" x14ac:dyDescent="0.25">
      <c r="A694" s="1"/>
      <c r="B694" s="1"/>
      <c r="C694" s="1"/>
      <c r="D694" s="1"/>
      <c r="E694" s="1"/>
      <c r="F694" s="1"/>
      <c r="G694" s="1"/>
      <c r="I694"/>
      <c r="J694"/>
      <c r="K694"/>
      <c r="L694"/>
      <c r="M694"/>
      <c r="N694"/>
      <c r="O694"/>
      <c r="P694"/>
      <c r="Q694"/>
      <c r="R694"/>
      <c r="S694"/>
      <c r="T694"/>
      <c r="U694"/>
    </row>
    <row r="695" spans="1:21" s="63" customFormat="1" ht="20.100000000000001" customHeight="1" x14ac:dyDescent="0.25">
      <c r="A695" s="4"/>
      <c r="B695" s="4"/>
      <c r="C695" s="4"/>
      <c r="D695" s="1"/>
      <c r="E695" s="1"/>
      <c r="F695" s="1"/>
      <c r="G695" s="1"/>
      <c r="I695"/>
      <c r="J695"/>
      <c r="K695"/>
      <c r="L695"/>
      <c r="M695"/>
      <c r="N695"/>
      <c r="O695"/>
      <c r="P695"/>
      <c r="Q695"/>
      <c r="R695"/>
      <c r="S695"/>
      <c r="T695"/>
      <c r="U695"/>
    </row>
    <row r="696" spans="1:21" s="63" customFormat="1" ht="20.100000000000001" customHeight="1" x14ac:dyDescent="0.25">
      <c r="A696" s="3"/>
      <c r="B696" s="3"/>
      <c r="C696" s="3"/>
      <c r="D696" s="1"/>
      <c r="E696" s="1"/>
      <c r="F696" s="1"/>
      <c r="G696" s="1"/>
      <c r="I696"/>
      <c r="J696"/>
      <c r="K696"/>
      <c r="L696"/>
      <c r="M696"/>
      <c r="N696"/>
      <c r="O696"/>
      <c r="P696"/>
      <c r="Q696"/>
      <c r="R696"/>
      <c r="S696"/>
      <c r="T696"/>
      <c r="U696"/>
    </row>
    <row r="697" spans="1:21" s="63" customFormat="1" ht="20.100000000000001" customHeight="1" x14ac:dyDescent="0.25">
      <c r="A697" s="3"/>
      <c r="B697" s="3"/>
      <c r="C697" s="3"/>
      <c r="D697" s="1"/>
      <c r="E697" s="1"/>
      <c r="F697" s="1"/>
      <c r="G697" s="1"/>
      <c r="I697"/>
      <c r="J697"/>
      <c r="K697"/>
      <c r="L697"/>
      <c r="M697"/>
      <c r="N697"/>
      <c r="O697"/>
      <c r="P697"/>
      <c r="Q697"/>
      <c r="R697"/>
      <c r="S697"/>
      <c r="T697"/>
      <c r="U697"/>
    </row>
    <row r="698" spans="1:21" s="63" customFormat="1" ht="20.100000000000001" customHeight="1" x14ac:dyDescent="0.25">
      <c r="A698" s="1"/>
      <c r="B698" s="1"/>
      <c r="C698" s="1"/>
      <c r="D698" s="1"/>
      <c r="E698" s="1"/>
      <c r="F698" s="1"/>
      <c r="G698" s="1"/>
      <c r="I698"/>
      <c r="J698"/>
      <c r="K698"/>
      <c r="L698"/>
      <c r="M698"/>
      <c r="N698"/>
      <c r="O698"/>
      <c r="P698"/>
      <c r="Q698"/>
      <c r="R698"/>
      <c r="S698"/>
      <c r="T698"/>
      <c r="U698"/>
    </row>
    <row r="699" spans="1:21" s="63" customFormat="1" ht="20.100000000000001" customHeight="1" x14ac:dyDescent="0.25">
      <c r="A699" s="3"/>
      <c r="B699" s="3"/>
      <c r="C699" s="3"/>
      <c r="D699" s="1"/>
      <c r="E699" s="1"/>
      <c r="F699" s="1"/>
      <c r="G699" s="1"/>
      <c r="I699"/>
      <c r="J699"/>
      <c r="K699"/>
      <c r="L699"/>
      <c r="M699"/>
      <c r="N699"/>
      <c r="O699"/>
      <c r="P699"/>
      <c r="Q699"/>
      <c r="R699"/>
      <c r="S699"/>
      <c r="T699"/>
      <c r="U699"/>
    </row>
    <row r="700" spans="1:21" s="63" customFormat="1" ht="20.100000000000001" customHeight="1" x14ac:dyDescent="0.25">
      <c r="A700" s="1"/>
      <c r="B700" s="1"/>
      <c r="C700" s="1"/>
      <c r="D700" s="1"/>
      <c r="E700" s="1"/>
      <c r="F700" s="1"/>
      <c r="G700" s="1"/>
      <c r="I700"/>
      <c r="J700"/>
      <c r="K700"/>
      <c r="L700"/>
      <c r="M700"/>
      <c r="N700"/>
      <c r="O700"/>
      <c r="P700"/>
      <c r="Q700"/>
      <c r="R700"/>
      <c r="S700"/>
      <c r="T700"/>
      <c r="U700"/>
    </row>
    <row r="701" spans="1:21" s="63" customFormat="1" ht="20.100000000000001" customHeight="1" x14ac:dyDescent="0.25">
      <c r="A701" s="1"/>
      <c r="B701" s="1"/>
      <c r="C701" s="1"/>
      <c r="D701" s="1"/>
      <c r="E701" s="1"/>
      <c r="F701" s="1"/>
      <c r="G701" s="1"/>
      <c r="I701"/>
      <c r="J701"/>
      <c r="K701"/>
      <c r="L701"/>
      <c r="M701"/>
      <c r="N701"/>
      <c r="O701"/>
      <c r="P701"/>
      <c r="Q701"/>
      <c r="R701"/>
      <c r="S701"/>
      <c r="T701"/>
      <c r="U701"/>
    </row>
    <row r="702" spans="1:21" s="63" customFormat="1" ht="20.100000000000001" customHeight="1" x14ac:dyDescent="0.25">
      <c r="A702" s="4"/>
      <c r="B702" s="4"/>
      <c r="C702" s="4"/>
      <c r="D702" s="1"/>
      <c r="E702" s="1"/>
      <c r="F702" s="1"/>
      <c r="G702" s="1"/>
      <c r="I702"/>
      <c r="J702"/>
      <c r="K702"/>
      <c r="L702"/>
      <c r="M702"/>
      <c r="N702"/>
      <c r="O702"/>
      <c r="P702"/>
      <c r="Q702"/>
      <c r="R702"/>
      <c r="S702"/>
      <c r="T702"/>
      <c r="U702"/>
    </row>
    <row r="703" spans="1:21" s="63" customFormat="1" ht="20.100000000000001" customHeight="1" x14ac:dyDescent="0.25">
      <c r="A703" s="3"/>
      <c r="B703" s="3"/>
      <c r="C703" s="3"/>
      <c r="D703" s="1"/>
      <c r="E703" s="1"/>
      <c r="F703" s="1"/>
      <c r="G703" s="1"/>
      <c r="I703"/>
      <c r="J703"/>
      <c r="K703"/>
      <c r="L703"/>
      <c r="M703"/>
      <c r="N703"/>
      <c r="O703"/>
      <c r="P703"/>
      <c r="Q703"/>
      <c r="R703"/>
      <c r="S703"/>
      <c r="T703"/>
      <c r="U703"/>
    </row>
    <row r="704" spans="1:21" s="63" customFormat="1" ht="20.100000000000001" customHeight="1" x14ac:dyDescent="0.25">
      <c r="A704" s="3"/>
      <c r="B704" s="3"/>
      <c r="C704" s="3"/>
      <c r="D704" s="1"/>
      <c r="E704" s="1"/>
      <c r="F704" s="1"/>
      <c r="G704" s="1"/>
      <c r="I704"/>
      <c r="J704"/>
      <c r="K704"/>
      <c r="L704"/>
      <c r="M704"/>
      <c r="N704"/>
      <c r="O704"/>
      <c r="P704"/>
      <c r="Q704"/>
      <c r="R704"/>
      <c r="S704"/>
      <c r="T704"/>
      <c r="U704"/>
    </row>
    <row r="705" spans="1:21" s="63" customFormat="1" ht="20.100000000000001" customHeight="1" x14ac:dyDescent="0.25">
      <c r="A705" s="1"/>
      <c r="B705" s="1"/>
      <c r="C705" s="1"/>
      <c r="D705" s="1"/>
      <c r="E705" s="1"/>
      <c r="F705" s="1"/>
      <c r="G705" s="1"/>
      <c r="I705"/>
      <c r="J705"/>
      <c r="K705"/>
      <c r="L705"/>
      <c r="M705"/>
      <c r="N705"/>
      <c r="O705"/>
      <c r="P705"/>
      <c r="Q705"/>
      <c r="R705"/>
      <c r="S705"/>
      <c r="T705"/>
      <c r="U705"/>
    </row>
    <row r="706" spans="1:21" s="63" customFormat="1" ht="20.100000000000001" customHeight="1" x14ac:dyDescent="0.25">
      <c r="A706" s="3"/>
      <c r="B706" s="3"/>
      <c r="C706" s="3"/>
      <c r="D706" s="1"/>
      <c r="E706" s="1"/>
      <c r="F706" s="1"/>
      <c r="G706" s="1"/>
      <c r="I706"/>
      <c r="J706"/>
      <c r="K706"/>
      <c r="L706"/>
      <c r="M706"/>
      <c r="N706"/>
      <c r="O706"/>
      <c r="P706"/>
      <c r="Q706"/>
      <c r="R706"/>
      <c r="S706"/>
      <c r="T706"/>
      <c r="U706"/>
    </row>
    <row r="707" spans="1:21" s="63" customFormat="1" ht="20.100000000000001" customHeight="1" x14ac:dyDescent="0.25">
      <c r="A707" s="1"/>
      <c r="B707" s="1"/>
      <c r="C707" s="1"/>
      <c r="D707" s="1"/>
      <c r="E707" s="1"/>
      <c r="F707" s="1"/>
      <c r="G707" s="1"/>
      <c r="I707"/>
      <c r="J707"/>
      <c r="K707"/>
      <c r="L707"/>
      <c r="M707"/>
      <c r="N707"/>
      <c r="O707"/>
      <c r="P707"/>
      <c r="Q707"/>
      <c r="R707"/>
      <c r="S707"/>
      <c r="T707"/>
      <c r="U707"/>
    </row>
    <row r="708" spans="1:21" s="63" customFormat="1" ht="20.100000000000001" customHeight="1" x14ac:dyDescent="0.25">
      <c r="A708" s="1"/>
      <c r="B708" s="1"/>
      <c r="C708" s="1"/>
      <c r="D708" s="1"/>
      <c r="E708" s="1"/>
      <c r="F708" s="1"/>
      <c r="G708" s="1"/>
      <c r="I708"/>
      <c r="J708"/>
      <c r="K708"/>
      <c r="L708"/>
      <c r="M708"/>
      <c r="N708"/>
      <c r="O708"/>
      <c r="P708"/>
      <c r="Q708"/>
      <c r="R708"/>
      <c r="S708"/>
      <c r="T708"/>
      <c r="U708"/>
    </row>
    <row r="709" spans="1:21" s="63" customFormat="1" ht="20.100000000000001" customHeight="1" x14ac:dyDescent="0.25">
      <c r="A709" s="4"/>
      <c r="B709" s="4"/>
      <c r="C709" s="4"/>
      <c r="D709" s="1"/>
      <c r="E709" s="1"/>
      <c r="F709" s="1"/>
      <c r="G709" s="1"/>
      <c r="I709"/>
      <c r="J709"/>
      <c r="K709"/>
      <c r="L709"/>
      <c r="M709"/>
      <c r="N709"/>
      <c r="O709"/>
      <c r="P709"/>
      <c r="Q709"/>
      <c r="R709"/>
      <c r="S709"/>
      <c r="T709"/>
      <c r="U709"/>
    </row>
    <row r="710" spans="1:21" s="63" customFormat="1" ht="20.100000000000001" customHeight="1" x14ac:dyDescent="0.25">
      <c r="A710" s="3"/>
      <c r="B710" s="3"/>
      <c r="C710" s="3"/>
      <c r="D710" s="1"/>
      <c r="E710" s="1"/>
      <c r="F710" s="1"/>
      <c r="G710" s="1"/>
      <c r="I710"/>
      <c r="J710"/>
      <c r="K710"/>
      <c r="L710"/>
      <c r="M710"/>
      <c r="N710"/>
      <c r="O710"/>
      <c r="P710"/>
      <c r="Q710"/>
      <c r="R710"/>
      <c r="S710"/>
      <c r="T710"/>
      <c r="U710"/>
    </row>
    <row r="711" spans="1:21" s="63" customFormat="1" ht="20.100000000000001" customHeight="1" x14ac:dyDescent="0.25">
      <c r="A711" s="3"/>
      <c r="B711" s="3"/>
      <c r="C711" s="3"/>
      <c r="D711" s="1"/>
      <c r="E711" s="1"/>
      <c r="F711" s="1"/>
      <c r="G711" s="1"/>
      <c r="I711"/>
      <c r="J711"/>
      <c r="K711"/>
      <c r="L711"/>
      <c r="M711"/>
      <c r="N711"/>
      <c r="O711"/>
      <c r="P711"/>
      <c r="Q711"/>
      <c r="R711"/>
      <c r="S711"/>
      <c r="T711"/>
      <c r="U711"/>
    </row>
    <row r="712" spans="1:21" s="63" customFormat="1" ht="20.100000000000001" customHeight="1" x14ac:dyDescent="0.25">
      <c r="A712" s="1"/>
      <c r="B712" s="1"/>
      <c r="C712" s="1"/>
      <c r="D712" s="1"/>
      <c r="E712" s="1"/>
      <c r="F712" s="1"/>
      <c r="G712" s="1"/>
      <c r="I712"/>
      <c r="J712"/>
      <c r="K712"/>
      <c r="L712"/>
      <c r="M712"/>
      <c r="N712"/>
      <c r="O712"/>
      <c r="P712"/>
      <c r="Q712"/>
      <c r="R712"/>
      <c r="S712"/>
      <c r="T712"/>
      <c r="U712"/>
    </row>
    <row r="713" spans="1:21" s="63" customFormat="1" ht="20.100000000000001" customHeight="1" x14ac:dyDescent="0.25">
      <c r="A713" s="3"/>
      <c r="B713" s="3"/>
      <c r="C713" s="3"/>
      <c r="D713" s="1"/>
      <c r="E713" s="1"/>
      <c r="F713" s="1"/>
      <c r="G713" s="1"/>
      <c r="I713"/>
      <c r="J713"/>
      <c r="K713"/>
      <c r="L713"/>
      <c r="M713"/>
      <c r="N713"/>
      <c r="O713"/>
      <c r="P713"/>
      <c r="Q713"/>
      <c r="R713"/>
      <c r="S713"/>
      <c r="T713"/>
      <c r="U713"/>
    </row>
    <row r="714" spans="1:21" s="63" customFormat="1" ht="20.100000000000001" customHeight="1" x14ac:dyDescent="0.25">
      <c r="A714" s="1"/>
      <c r="B714" s="1"/>
      <c r="C714" s="1"/>
      <c r="D714" s="1"/>
      <c r="E714" s="1"/>
      <c r="F714" s="1"/>
      <c r="G714" s="1"/>
      <c r="I714"/>
      <c r="J714"/>
      <c r="K714"/>
      <c r="L714"/>
      <c r="M714"/>
      <c r="N714"/>
      <c r="O714"/>
      <c r="P714"/>
      <c r="Q714"/>
      <c r="R714"/>
      <c r="S714"/>
      <c r="T714"/>
      <c r="U714"/>
    </row>
    <row r="715" spans="1:21" s="63" customFormat="1" ht="20.100000000000001" customHeight="1" x14ac:dyDescent="0.25">
      <c r="A715" s="1"/>
      <c r="B715" s="1"/>
      <c r="C715" s="1"/>
      <c r="D715" s="1"/>
      <c r="E715" s="1"/>
      <c r="F715" s="1"/>
      <c r="G715" s="1"/>
      <c r="I715"/>
      <c r="J715"/>
      <c r="K715"/>
      <c r="L715"/>
      <c r="M715"/>
      <c r="N715"/>
      <c r="O715"/>
      <c r="P715"/>
      <c r="Q715"/>
      <c r="R715"/>
      <c r="S715"/>
      <c r="T715"/>
      <c r="U715"/>
    </row>
    <row r="716" spans="1:21" s="63" customFormat="1" ht="20.100000000000001" customHeight="1" x14ac:dyDescent="0.25">
      <c r="A716" s="4"/>
      <c r="B716" s="4"/>
      <c r="C716" s="4"/>
      <c r="D716" s="1"/>
      <c r="E716" s="1"/>
      <c r="F716" s="1"/>
      <c r="G716" s="1"/>
      <c r="I716"/>
      <c r="J716"/>
      <c r="K716"/>
      <c r="L716"/>
      <c r="M716"/>
      <c r="N716"/>
      <c r="O716"/>
      <c r="P716"/>
      <c r="Q716"/>
      <c r="R716"/>
      <c r="S716"/>
      <c r="T716"/>
      <c r="U716"/>
    </row>
    <row r="717" spans="1:21" s="63" customFormat="1" ht="20.100000000000001" customHeight="1" x14ac:dyDescent="0.25">
      <c r="A717" s="3"/>
      <c r="B717" s="3"/>
      <c r="C717" s="3"/>
      <c r="D717" s="1"/>
      <c r="E717" s="1"/>
      <c r="F717" s="1"/>
      <c r="G717" s="1"/>
      <c r="I717"/>
      <c r="J717"/>
      <c r="K717"/>
      <c r="L717"/>
      <c r="M717"/>
      <c r="N717"/>
      <c r="O717"/>
      <c r="P717"/>
      <c r="Q717"/>
      <c r="R717"/>
      <c r="S717"/>
      <c r="T717"/>
      <c r="U717"/>
    </row>
    <row r="718" spans="1:21" s="63" customFormat="1" ht="20.100000000000001" customHeight="1" x14ac:dyDescent="0.25">
      <c r="A718" s="3"/>
      <c r="B718" s="3"/>
      <c r="C718" s="3"/>
      <c r="D718" s="1"/>
      <c r="E718" s="1"/>
      <c r="F718" s="1"/>
      <c r="G718" s="1"/>
      <c r="I718"/>
      <c r="J718"/>
      <c r="K718"/>
      <c r="L718"/>
      <c r="M718"/>
      <c r="N718"/>
      <c r="O718"/>
      <c r="P718"/>
      <c r="Q718"/>
      <c r="R718"/>
      <c r="S718"/>
      <c r="T718"/>
      <c r="U718"/>
    </row>
    <row r="719" spans="1:21" s="63" customFormat="1" ht="20.100000000000001" customHeight="1" x14ac:dyDescent="0.25">
      <c r="A719" s="1"/>
      <c r="B719" s="1"/>
      <c r="C719" s="1"/>
      <c r="D719" s="1"/>
      <c r="E719" s="1"/>
      <c r="F719" s="1"/>
      <c r="G719" s="1"/>
      <c r="I719"/>
      <c r="J719"/>
      <c r="K719"/>
      <c r="L719"/>
      <c r="M719"/>
      <c r="N719"/>
      <c r="O719"/>
      <c r="P719"/>
      <c r="Q719"/>
      <c r="R719"/>
      <c r="S719"/>
      <c r="T719"/>
      <c r="U719"/>
    </row>
    <row r="720" spans="1:21" s="63" customFormat="1" ht="20.100000000000001" customHeight="1" x14ac:dyDescent="0.25">
      <c r="A720" s="3"/>
      <c r="B720" s="3"/>
      <c r="C720" s="3"/>
      <c r="D720" s="1"/>
      <c r="E720" s="1"/>
      <c r="F720" s="1"/>
      <c r="G720" s="1"/>
      <c r="I720"/>
      <c r="J720"/>
      <c r="K720"/>
      <c r="L720"/>
      <c r="M720"/>
      <c r="N720"/>
      <c r="O720"/>
      <c r="P720"/>
      <c r="Q720"/>
      <c r="R720"/>
      <c r="S720"/>
      <c r="T720"/>
      <c r="U720"/>
    </row>
    <row r="721" spans="1:21" s="63" customFormat="1" ht="20.100000000000001" customHeight="1" x14ac:dyDescent="0.25">
      <c r="A721" s="1"/>
      <c r="B721" s="1"/>
      <c r="C721" s="1"/>
      <c r="D721" s="1"/>
      <c r="E721" s="1"/>
      <c r="F721" s="1"/>
      <c r="G721" s="1"/>
      <c r="I721"/>
      <c r="J721"/>
      <c r="K721"/>
      <c r="L721"/>
      <c r="M721"/>
      <c r="N721"/>
      <c r="O721"/>
      <c r="P721"/>
      <c r="Q721"/>
      <c r="R721"/>
      <c r="S721"/>
      <c r="T721"/>
      <c r="U721"/>
    </row>
    <row r="722" spans="1:21" s="63" customFormat="1" ht="20.100000000000001" customHeight="1" x14ac:dyDescent="0.25">
      <c r="A722" s="1"/>
      <c r="B722" s="1"/>
      <c r="C722" s="1"/>
      <c r="D722" s="1"/>
      <c r="E722" s="1"/>
      <c r="F722" s="1"/>
      <c r="G722" s="1"/>
      <c r="I722"/>
      <c r="J722"/>
      <c r="K722"/>
      <c r="L722"/>
      <c r="M722"/>
      <c r="N722"/>
      <c r="O722"/>
      <c r="P722"/>
      <c r="Q722"/>
      <c r="R722"/>
      <c r="S722"/>
      <c r="T722"/>
      <c r="U722"/>
    </row>
    <row r="723" spans="1:21" s="63" customFormat="1" ht="20.100000000000001" customHeight="1" x14ac:dyDescent="0.25">
      <c r="A723" s="4"/>
      <c r="B723" s="4"/>
      <c r="C723" s="4"/>
      <c r="D723" s="1"/>
      <c r="E723" s="1"/>
      <c r="F723" s="1"/>
      <c r="G723" s="1"/>
      <c r="I723"/>
      <c r="J723"/>
      <c r="K723"/>
      <c r="L723"/>
      <c r="M723"/>
      <c r="N723"/>
      <c r="O723"/>
      <c r="P723"/>
      <c r="Q723"/>
      <c r="R723"/>
      <c r="S723"/>
      <c r="T723"/>
      <c r="U723"/>
    </row>
    <row r="724" spans="1:21" s="63" customFormat="1" ht="20.100000000000001" customHeight="1" x14ac:dyDescent="0.25">
      <c r="A724" s="3"/>
      <c r="B724" s="3"/>
      <c r="C724" s="3"/>
      <c r="D724" s="1"/>
      <c r="E724" s="1"/>
      <c r="F724" s="1"/>
      <c r="G724" s="1"/>
      <c r="I724"/>
      <c r="J724"/>
      <c r="K724"/>
      <c r="L724"/>
      <c r="M724"/>
      <c r="N724"/>
      <c r="O724"/>
      <c r="P724"/>
      <c r="Q724"/>
      <c r="R724"/>
      <c r="S724"/>
      <c r="T724"/>
      <c r="U724"/>
    </row>
    <row r="725" spans="1:21" s="63" customFormat="1" ht="20.100000000000001" customHeight="1" x14ac:dyDescent="0.25">
      <c r="A725" s="3"/>
      <c r="B725" s="3"/>
      <c r="C725" s="3"/>
      <c r="D725" s="1"/>
      <c r="E725" s="1"/>
      <c r="F725" s="1"/>
      <c r="G725" s="1"/>
      <c r="I725"/>
      <c r="J725"/>
      <c r="K725"/>
      <c r="L725"/>
      <c r="M725"/>
      <c r="N725"/>
      <c r="O725"/>
      <c r="P725"/>
      <c r="Q725"/>
      <c r="R725"/>
      <c r="S725"/>
      <c r="T725"/>
      <c r="U725"/>
    </row>
    <row r="726" spans="1:21" s="63" customFormat="1" ht="20.100000000000001" customHeight="1" x14ac:dyDescent="0.25">
      <c r="A726" s="1"/>
      <c r="B726" s="1"/>
      <c r="C726" s="1"/>
      <c r="D726" s="1"/>
      <c r="E726" s="1"/>
      <c r="F726" s="1"/>
      <c r="G726" s="1"/>
      <c r="I726"/>
      <c r="J726"/>
      <c r="K726"/>
      <c r="L726"/>
      <c r="M726"/>
      <c r="N726"/>
      <c r="O726"/>
      <c r="P726"/>
      <c r="Q726"/>
      <c r="R726"/>
      <c r="S726"/>
      <c r="T726"/>
      <c r="U726"/>
    </row>
    <row r="727" spans="1:21" s="63" customFormat="1" ht="20.100000000000001" customHeight="1" x14ac:dyDescent="0.25">
      <c r="A727" s="3"/>
      <c r="B727" s="3"/>
      <c r="C727" s="3"/>
      <c r="D727" s="1"/>
      <c r="E727" s="1"/>
      <c r="F727" s="1"/>
      <c r="G727" s="1"/>
      <c r="I727"/>
      <c r="J727"/>
      <c r="K727"/>
      <c r="L727"/>
      <c r="M727"/>
      <c r="N727"/>
      <c r="O727"/>
      <c r="P727"/>
      <c r="Q727"/>
      <c r="R727"/>
      <c r="S727"/>
      <c r="T727"/>
      <c r="U727"/>
    </row>
    <row r="728" spans="1:21" s="63" customFormat="1" ht="20.100000000000001" customHeight="1" x14ac:dyDescent="0.25">
      <c r="A728" s="1"/>
      <c r="B728" s="1"/>
      <c r="C728" s="1"/>
      <c r="D728" s="1"/>
      <c r="E728" s="1"/>
      <c r="F728" s="1"/>
      <c r="G728" s="1"/>
      <c r="I728"/>
      <c r="J728"/>
      <c r="K728"/>
      <c r="L728"/>
      <c r="M728"/>
      <c r="N728"/>
      <c r="O728"/>
      <c r="P728"/>
      <c r="Q728"/>
      <c r="R728"/>
      <c r="S728"/>
      <c r="T728"/>
      <c r="U728"/>
    </row>
    <row r="729" spans="1:21" s="63" customFormat="1" ht="20.100000000000001" customHeight="1" x14ac:dyDescent="0.25">
      <c r="A729" s="1"/>
      <c r="B729" s="1"/>
      <c r="C729" s="1"/>
      <c r="D729" s="1"/>
      <c r="E729" s="1"/>
      <c r="F729" s="1"/>
      <c r="G729" s="1"/>
      <c r="I729"/>
      <c r="J729"/>
      <c r="K729"/>
      <c r="L729"/>
      <c r="M729"/>
      <c r="N729"/>
      <c r="O729"/>
      <c r="P729"/>
      <c r="Q729"/>
      <c r="R729"/>
      <c r="S729"/>
      <c r="T729"/>
      <c r="U729"/>
    </row>
    <row r="730" spans="1:21" s="63" customFormat="1" ht="20.100000000000001" customHeight="1" x14ac:dyDescent="0.25">
      <c r="A730" s="4"/>
      <c r="B730" s="4"/>
      <c r="C730" s="4"/>
      <c r="D730" s="1"/>
      <c r="E730" s="1"/>
      <c r="F730" s="1"/>
      <c r="G730" s="1"/>
      <c r="I730"/>
      <c r="J730"/>
      <c r="K730"/>
      <c r="L730"/>
      <c r="M730"/>
      <c r="N730"/>
      <c r="O730"/>
      <c r="P730"/>
      <c r="Q730"/>
      <c r="R730"/>
      <c r="S730"/>
      <c r="T730"/>
      <c r="U730"/>
    </row>
    <row r="731" spans="1:21" s="63" customFormat="1" ht="20.100000000000001" customHeight="1" x14ac:dyDescent="0.25">
      <c r="A731" s="3"/>
      <c r="B731" s="3"/>
      <c r="C731" s="3"/>
      <c r="D731" s="1"/>
      <c r="E731" s="1"/>
      <c r="F731" s="1"/>
      <c r="G731" s="1"/>
      <c r="I731"/>
      <c r="J731"/>
      <c r="K731"/>
      <c r="L731"/>
      <c r="M731"/>
      <c r="N731"/>
      <c r="O731"/>
      <c r="P731"/>
      <c r="Q731"/>
      <c r="R731"/>
      <c r="S731"/>
      <c r="T731"/>
      <c r="U731"/>
    </row>
    <row r="732" spans="1:21" s="63" customFormat="1" ht="20.100000000000001" customHeight="1" x14ac:dyDescent="0.25">
      <c r="A732" s="3"/>
      <c r="B732" s="3"/>
      <c r="C732" s="3"/>
      <c r="D732" s="1"/>
      <c r="E732" s="1"/>
      <c r="F732" s="1"/>
      <c r="G732" s="1"/>
      <c r="I732"/>
      <c r="J732"/>
      <c r="K732"/>
      <c r="L732"/>
      <c r="M732"/>
      <c r="N732"/>
      <c r="O732"/>
      <c r="P732"/>
      <c r="Q732"/>
      <c r="R732"/>
      <c r="S732"/>
      <c r="T732"/>
      <c r="U732"/>
    </row>
    <row r="733" spans="1:21" s="63" customFormat="1" ht="20.100000000000001" customHeight="1" x14ac:dyDescent="0.25">
      <c r="A733" s="1"/>
      <c r="B733" s="1"/>
      <c r="C733" s="1"/>
      <c r="D733" s="1"/>
      <c r="E733" s="1"/>
      <c r="F733" s="1"/>
      <c r="G733" s="1"/>
      <c r="I733"/>
      <c r="J733"/>
      <c r="K733"/>
      <c r="L733"/>
      <c r="M733"/>
      <c r="N733"/>
      <c r="O733"/>
      <c r="P733"/>
      <c r="Q733"/>
      <c r="R733"/>
      <c r="S733"/>
      <c r="T733"/>
      <c r="U733"/>
    </row>
    <row r="734" spans="1:21" s="63" customFormat="1" ht="20.100000000000001" customHeight="1" x14ac:dyDescent="0.25">
      <c r="A734" s="3"/>
      <c r="B734" s="3"/>
      <c r="C734" s="3"/>
      <c r="D734" s="1"/>
      <c r="E734" s="1"/>
      <c r="F734" s="1"/>
      <c r="G734" s="1"/>
      <c r="I734"/>
      <c r="J734"/>
      <c r="K734"/>
      <c r="L734"/>
      <c r="M734"/>
      <c r="N734"/>
      <c r="O734"/>
      <c r="P734"/>
      <c r="Q734"/>
      <c r="R734"/>
      <c r="S734"/>
      <c r="T734"/>
      <c r="U734"/>
    </row>
    <row r="735" spans="1:21" s="63" customFormat="1" ht="20.100000000000001" customHeight="1" x14ac:dyDescent="0.25">
      <c r="A735" s="1"/>
      <c r="B735" s="1"/>
      <c r="C735" s="1"/>
      <c r="D735" s="1"/>
      <c r="E735" s="1"/>
      <c r="F735" s="1"/>
      <c r="G735" s="1"/>
      <c r="I735"/>
      <c r="J735"/>
      <c r="K735"/>
      <c r="L735"/>
      <c r="M735"/>
      <c r="N735"/>
      <c r="O735"/>
      <c r="P735"/>
      <c r="Q735"/>
      <c r="R735"/>
      <c r="S735"/>
      <c r="T735"/>
      <c r="U735"/>
    </row>
    <row r="736" spans="1:21" s="63" customFormat="1" ht="20.100000000000001" customHeight="1" x14ac:dyDescent="0.25">
      <c r="A736" s="1"/>
      <c r="B736" s="1"/>
      <c r="C736" s="1"/>
      <c r="D736" s="1"/>
      <c r="E736" s="1"/>
      <c r="F736" s="1"/>
      <c r="G736" s="1"/>
      <c r="I736"/>
      <c r="J736"/>
      <c r="K736"/>
      <c r="L736"/>
      <c r="M736"/>
      <c r="N736"/>
      <c r="O736"/>
      <c r="P736"/>
      <c r="Q736"/>
      <c r="R736"/>
      <c r="S736"/>
      <c r="T736"/>
      <c r="U736"/>
    </row>
    <row r="737" spans="1:21" s="63" customFormat="1" ht="20.100000000000001" customHeight="1" x14ac:dyDescent="0.25">
      <c r="A737" s="3"/>
      <c r="B737" s="3"/>
      <c r="C737" s="3"/>
      <c r="D737" s="1"/>
      <c r="E737" s="1"/>
      <c r="F737" s="1"/>
      <c r="G737" s="1"/>
      <c r="I737"/>
      <c r="J737"/>
      <c r="K737"/>
      <c r="L737"/>
      <c r="M737"/>
      <c r="N737"/>
      <c r="O737"/>
      <c r="P737"/>
      <c r="Q737"/>
      <c r="R737"/>
      <c r="S737"/>
      <c r="T737"/>
      <c r="U737"/>
    </row>
    <row r="738" spans="1:21" s="63" customFormat="1" ht="20.100000000000001" customHeight="1" x14ac:dyDescent="0.25">
      <c r="A738" s="1"/>
      <c r="B738" s="1"/>
      <c r="C738" s="1"/>
      <c r="D738" s="1"/>
      <c r="E738" s="1"/>
      <c r="F738" s="1"/>
      <c r="G738" s="1"/>
      <c r="I738"/>
      <c r="J738"/>
      <c r="K738"/>
      <c r="L738"/>
      <c r="M738"/>
      <c r="N738"/>
      <c r="O738"/>
      <c r="P738"/>
      <c r="Q738"/>
      <c r="R738"/>
      <c r="S738"/>
      <c r="T738"/>
      <c r="U738"/>
    </row>
    <row r="739" spans="1:21" s="63" customFormat="1" ht="20.100000000000001" customHeight="1" x14ac:dyDescent="0.25">
      <c r="A739" s="1"/>
      <c r="B739" s="1"/>
      <c r="C739" s="1"/>
      <c r="D739" s="1"/>
      <c r="E739" s="1"/>
      <c r="F739" s="1"/>
      <c r="G739" s="1"/>
      <c r="I739"/>
      <c r="J739"/>
      <c r="K739"/>
      <c r="L739"/>
      <c r="M739"/>
      <c r="N739"/>
      <c r="O739"/>
      <c r="P739"/>
      <c r="Q739"/>
      <c r="R739"/>
      <c r="S739"/>
      <c r="T739"/>
      <c r="U739"/>
    </row>
    <row r="740" spans="1:21" s="63" customFormat="1" ht="20.100000000000001" customHeight="1" x14ac:dyDescent="0.25">
      <c r="A740" s="4"/>
      <c r="B740" s="4"/>
      <c r="C740" s="4"/>
      <c r="D740" s="1"/>
      <c r="E740" s="1"/>
      <c r="F740" s="1"/>
      <c r="G740" s="1"/>
      <c r="I740"/>
      <c r="J740"/>
      <c r="K740"/>
      <c r="L740"/>
      <c r="M740"/>
      <c r="N740"/>
      <c r="O740"/>
      <c r="P740"/>
      <c r="Q740"/>
      <c r="R740"/>
      <c r="S740"/>
      <c r="T740"/>
      <c r="U740"/>
    </row>
    <row r="741" spans="1:21" s="63" customFormat="1" ht="20.100000000000001" customHeight="1" x14ac:dyDescent="0.25">
      <c r="A741" s="3"/>
      <c r="B741" s="3"/>
      <c r="C741" s="3"/>
      <c r="D741" s="1"/>
      <c r="E741" s="1"/>
      <c r="F741" s="1"/>
      <c r="G741" s="1"/>
      <c r="I741"/>
      <c r="J741"/>
      <c r="K741"/>
      <c r="L741"/>
      <c r="M741"/>
      <c r="N741"/>
      <c r="O741"/>
      <c r="P741"/>
      <c r="Q741"/>
      <c r="R741"/>
      <c r="S741"/>
      <c r="T741"/>
      <c r="U741"/>
    </row>
    <row r="742" spans="1:21" s="63" customFormat="1" ht="20.100000000000001" customHeight="1" x14ac:dyDescent="0.25">
      <c r="A742" s="3"/>
      <c r="B742" s="3"/>
      <c r="C742" s="3"/>
      <c r="D742" s="1"/>
      <c r="E742" s="1"/>
      <c r="F742" s="1"/>
      <c r="G742" s="1"/>
      <c r="I742"/>
      <c r="J742"/>
      <c r="K742"/>
      <c r="L742"/>
      <c r="M742"/>
      <c r="N742"/>
      <c r="O742"/>
      <c r="P742"/>
      <c r="Q742"/>
      <c r="R742"/>
      <c r="S742"/>
      <c r="T742"/>
      <c r="U742"/>
    </row>
    <row r="743" spans="1:21" s="63" customFormat="1" ht="20.100000000000001" customHeight="1" x14ac:dyDescent="0.25">
      <c r="A743" s="1"/>
      <c r="B743" s="1"/>
      <c r="C743" s="1"/>
      <c r="D743" s="1"/>
      <c r="E743" s="1"/>
      <c r="F743" s="1"/>
      <c r="G743" s="1"/>
      <c r="I743"/>
      <c r="J743"/>
      <c r="K743"/>
      <c r="L743"/>
      <c r="M743"/>
      <c r="N743"/>
      <c r="O743"/>
      <c r="P743"/>
      <c r="Q743"/>
      <c r="R743"/>
      <c r="S743"/>
      <c r="T743"/>
      <c r="U743"/>
    </row>
    <row r="744" spans="1:21" s="63" customFormat="1" ht="20.100000000000001" customHeight="1" x14ac:dyDescent="0.25">
      <c r="A744" s="3"/>
      <c r="B744" s="3"/>
      <c r="C744" s="3"/>
      <c r="D744" s="1"/>
      <c r="E744" s="1"/>
      <c r="F744" s="1"/>
      <c r="G744" s="1"/>
      <c r="I744"/>
      <c r="J744"/>
      <c r="K744"/>
      <c r="L744"/>
      <c r="M744"/>
      <c r="N744"/>
      <c r="O744"/>
      <c r="P744"/>
      <c r="Q744"/>
      <c r="R744"/>
      <c r="S744"/>
      <c r="T744"/>
      <c r="U744"/>
    </row>
    <row r="745" spans="1:21" s="63" customFormat="1" ht="20.100000000000001" customHeight="1" x14ac:dyDescent="0.25">
      <c r="A745" s="1"/>
      <c r="B745" s="1"/>
      <c r="C745" s="1"/>
      <c r="D745" s="1"/>
      <c r="E745" s="1"/>
      <c r="F745" s="1"/>
      <c r="G745" s="1"/>
      <c r="I745"/>
      <c r="J745"/>
      <c r="K745"/>
      <c r="L745"/>
      <c r="M745"/>
      <c r="N745"/>
      <c r="O745"/>
      <c r="P745"/>
      <c r="Q745"/>
      <c r="R745"/>
      <c r="S745"/>
      <c r="T745"/>
      <c r="U745"/>
    </row>
    <row r="746" spans="1:21" s="63" customFormat="1" ht="20.100000000000001" customHeight="1" x14ac:dyDescent="0.25">
      <c r="A746" s="1"/>
      <c r="B746" s="1"/>
      <c r="C746" s="1"/>
      <c r="D746" s="1"/>
      <c r="E746" s="1"/>
      <c r="F746" s="1"/>
      <c r="G746" s="1"/>
      <c r="I746"/>
      <c r="J746"/>
      <c r="K746"/>
      <c r="L746"/>
      <c r="M746"/>
      <c r="N746"/>
      <c r="O746"/>
      <c r="P746"/>
      <c r="Q746"/>
      <c r="R746"/>
      <c r="S746"/>
      <c r="T746"/>
      <c r="U746"/>
    </row>
    <row r="747" spans="1:21" s="63" customFormat="1" ht="20.100000000000001" customHeight="1" x14ac:dyDescent="0.25">
      <c r="A747" s="4"/>
      <c r="B747" s="4"/>
      <c r="C747" s="4"/>
      <c r="D747" s="1"/>
      <c r="E747" s="1"/>
      <c r="F747" s="1"/>
      <c r="G747" s="1"/>
      <c r="I747"/>
      <c r="J747"/>
      <c r="K747"/>
      <c r="L747"/>
      <c r="M747"/>
      <c r="N747"/>
      <c r="O747"/>
      <c r="P747"/>
      <c r="Q747"/>
      <c r="R747"/>
      <c r="S747"/>
      <c r="T747"/>
      <c r="U747"/>
    </row>
    <row r="748" spans="1:21" s="63" customFormat="1" ht="20.100000000000001" customHeight="1" x14ac:dyDescent="0.25">
      <c r="A748" s="3"/>
      <c r="B748" s="3"/>
      <c r="C748" s="3"/>
      <c r="D748" s="1"/>
      <c r="E748" s="1"/>
      <c r="F748" s="1"/>
      <c r="G748" s="1"/>
      <c r="I748"/>
      <c r="J748"/>
      <c r="K748"/>
      <c r="L748"/>
      <c r="M748"/>
      <c r="N748"/>
      <c r="O748"/>
      <c r="P748"/>
      <c r="Q748"/>
      <c r="R748"/>
      <c r="S748"/>
      <c r="T748"/>
      <c r="U748"/>
    </row>
    <row r="749" spans="1:21" s="63" customFormat="1" ht="20.100000000000001" customHeight="1" x14ac:dyDescent="0.25">
      <c r="A749" s="3"/>
      <c r="B749" s="3"/>
      <c r="C749" s="3"/>
      <c r="D749" s="1"/>
      <c r="E749" s="1"/>
      <c r="F749" s="1"/>
      <c r="G749" s="1"/>
      <c r="I749"/>
      <c r="J749"/>
      <c r="K749"/>
      <c r="L749"/>
      <c r="M749"/>
      <c r="N749"/>
      <c r="O749"/>
      <c r="P749"/>
      <c r="Q749"/>
      <c r="R749"/>
      <c r="S749"/>
      <c r="T749"/>
      <c r="U749"/>
    </row>
    <row r="750" spans="1:21" s="63" customFormat="1" ht="20.100000000000001" customHeight="1" x14ac:dyDescent="0.25">
      <c r="A750" s="1"/>
      <c r="B750" s="1"/>
      <c r="C750" s="1"/>
      <c r="D750" s="1"/>
      <c r="E750" s="1"/>
      <c r="F750" s="1"/>
      <c r="G750" s="1"/>
      <c r="I750"/>
      <c r="J750"/>
      <c r="K750"/>
      <c r="L750"/>
      <c r="M750"/>
      <c r="N750"/>
      <c r="O750"/>
      <c r="P750"/>
      <c r="Q750"/>
      <c r="R750"/>
      <c r="S750"/>
      <c r="T750"/>
      <c r="U750"/>
    </row>
    <row r="751" spans="1:21" s="63" customFormat="1" ht="20.100000000000001" customHeight="1" x14ac:dyDescent="0.25">
      <c r="A751" s="3"/>
      <c r="B751" s="3"/>
      <c r="C751" s="3"/>
      <c r="D751" s="1"/>
      <c r="E751" s="1"/>
      <c r="F751" s="1"/>
      <c r="G751" s="1"/>
      <c r="I751"/>
      <c r="J751"/>
      <c r="K751"/>
      <c r="L751"/>
      <c r="M751"/>
      <c r="N751"/>
      <c r="O751"/>
      <c r="P751"/>
      <c r="Q751"/>
      <c r="R751"/>
      <c r="S751"/>
      <c r="T751"/>
      <c r="U751"/>
    </row>
    <row r="752" spans="1:21" s="63" customFormat="1" ht="20.100000000000001" customHeight="1" x14ac:dyDescent="0.25">
      <c r="A752" s="1"/>
      <c r="B752" s="1"/>
      <c r="C752" s="1"/>
      <c r="D752" s="1"/>
      <c r="E752" s="1"/>
      <c r="F752" s="1"/>
      <c r="G752" s="1"/>
      <c r="I752"/>
      <c r="J752"/>
      <c r="K752"/>
      <c r="L752"/>
      <c r="M752"/>
      <c r="N752"/>
      <c r="O752"/>
      <c r="P752"/>
      <c r="Q752"/>
      <c r="R752"/>
      <c r="S752"/>
      <c r="T752"/>
      <c r="U752"/>
    </row>
    <row r="753" spans="1:21" s="63" customFormat="1" ht="20.100000000000001" customHeight="1" x14ac:dyDescent="0.25">
      <c r="A753" s="1"/>
      <c r="B753" s="1"/>
      <c r="C753" s="1"/>
      <c r="D753" s="1"/>
      <c r="E753" s="1"/>
      <c r="F753" s="1"/>
      <c r="G753" s="1"/>
      <c r="I753"/>
      <c r="J753"/>
      <c r="K753"/>
      <c r="L753"/>
      <c r="M753"/>
      <c r="N753"/>
      <c r="O753"/>
      <c r="P753"/>
      <c r="Q753"/>
      <c r="R753"/>
      <c r="S753"/>
      <c r="T753"/>
      <c r="U753"/>
    </row>
    <row r="754" spans="1:21" s="63" customFormat="1" ht="20.100000000000001" customHeight="1" x14ac:dyDescent="0.25">
      <c r="A754" s="4"/>
      <c r="B754" s="4"/>
      <c r="C754" s="4"/>
      <c r="D754" s="1"/>
      <c r="E754" s="1"/>
      <c r="F754" s="1"/>
      <c r="G754" s="1"/>
      <c r="I754"/>
      <c r="J754"/>
      <c r="K754"/>
      <c r="L754"/>
      <c r="M754"/>
      <c r="N754"/>
      <c r="O754"/>
      <c r="P754"/>
      <c r="Q754"/>
      <c r="R754"/>
      <c r="S754"/>
      <c r="T754"/>
      <c r="U754"/>
    </row>
    <row r="755" spans="1:21" s="63" customFormat="1" ht="20.100000000000001" customHeight="1" x14ac:dyDescent="0.25">
      <c r="A755" s="3"/>
      <c r="B755" s="3"/>
      <c r="C755" s="3"/>
      <c r="D755" s="1"/>
      <c r="E755" s="1"/>
      <c r="F755" s="1"/>
      <c r="G755" s="1"/>
      <c r="I755"/>
      <c r="J755"/>
      <c r="K755"/>
      <c r="L755"/>
      <c r="M755"/>
      <c r="N755"/>
      <c r="O755"/>
      <c r="P755"/>
      <c r="Q755"/>
      <c r="R755"/>
      <c r="S755"/>
      <c r="T755"/>
      <c r="U755"/>
    </row>
    <row r="756" spans="1:21" s="63" customFormat="1" ht="20.100000000000001" customHeight="1" x14ac:dyDescent="0.25">
      <c r="A756" s="3"/>
      <c r="B756" s="3"/>
      <c r="C756" s="3"/>
      <c r="D756" s="1"/>
      <c r="E756" s="1"/>
      <c r="F756" s="1"/>
      <c r="G756" s="1"/>
      <c r="I756"/>
      <c r="J756"/>
      <c r="K756"/>
      <c r="L756"/>
      <c r="M756"/>
      <c r="N756"/>
      <c r="O756"/>
      <c r="P756"/>
      <c r="Q756"/>
      <c r="R756"/>
      <c r="S756"/>
      <c r="T756"/>
      <c r="U756"/>
    </row>
    <row r="757" spans="1:21" s="63" customFormat="1" ht="20.100000000000001" customHeight="1" x14ac:dyDescent="0.25">
      <c r="A757" s="1"/>
      <c r="B757" s="1"/>
      <c r="C757" s="1"/>
      <c r="D757" s="1"/>
      <c r="E757" s="1"/>
      <c r="F757" s="1"/>
      <c r="G757" s="1"/>
      <c r="I757"/>
      <c r="J757"/>
      <c r="K757"/>
      <c r="L757"/>
      <c r="M757"/>
      <c r="N757"/>
      <c r="O757"/>
      <c r="P757"/>
      <c r="Q757"/>
      <c r="R757"/>
      <c r="S757"/>
      <c r="T757"/>
      <c r="U757"/>
    </row>
    <row r="758" spans="1:21" s="63" customFormat="1" ht="20.100000000000001" customHeight="1" x14ac:dyDescent="0.25">
      <c r="A758" s="3"/>
      <c r="B758" s="3"/>
      <c r="C758" s="3"/>
      <c r="D758" s="1"/>
      <c r="E758" s="1"/>
      <c r="F758" s="1"/>
      <c r="G758" s="1"/>
      <c r="I758"/>
      <c r="J758"/>
      <c r="K758"/>
      <c r="L758"/>
      <c r="M758"/>
      <c r="N758"/>
      <c r="O758"/>
      <c r="P758"/>
      <c r="Q758"/>
      <c r="R758"/>
      <c r="S758"/>
      <c r="T758"/>
      <c r="U758"/>
    </row>
    <row r="759" spans="1:21" s="63" customFormat="1" ht="20.100000000000001" customHeight="1" x14ac:dyDescent="0.25">
      <c r="A759" s="1"/>
      <c r="B759" s="1"/>
      <c r="C759" s="1"/>
      <c r="D759" s="1"/>
      <c r="E759" s="1"/>
      <c r="F759" s="1"/>
      <c r="G759" s="1"/>
      <c r="I759"/>
      <c r="J759"/>
      <c r="K759"/>
      <c r="L759"/>
      <c r="M759"/>
      <c r="N759"/>
      <c r="O759"/>
      <c r="P759"/>
      <c r="Q759"/>
      <c r="R759"/>
      <c r="S759"/>
      <c r="T759"/>
      <c r="U759"/>
    </row>
    <row r="760" spans="1:21" s="63" customFormat="1" ht="20.100000000000001" customHeight="1" x14ac:dyDescent="0.25">
      <c r="A760" s="1"/>
      <c r="B760" s="1"/>
      <c r="C760" s="1"/>
      <c r="D760" s="1"/>
      <c r="E760" s="1"/>
      <c r="F760" s="1"/>
      <c r="G760" s="1"/>
      <c r="I760"/>
      <c r="J760"/>
      <c r="K760"/>
      <c r="L760"/>
      <c r="M760"/>
      <c r="N760"/>
      <c r="O760"/>
      <c r="P760"/>
      <c r="Q760"/>
      <c r="R760"/>
      <c r="S760"/>
      <c r="T760"/>
      <c r="U760"/>
    </row>
    <row r="761" spans="1:21" s="63" customFormat="1" ht="20.100000000000001" customHeight="1" x14ac:dyDescent="0.25">
      <c r="A761" s="4"/>
      <c r="B761" s="4"/>
      <c r="C761" s="4"/>
      <c r="D761" s="1"/>
      <c r="E761" s="1"/>
      <c r="F761" s="1"/>
      <c r="G761" s="1"/>
      <c r="I761"/>
      <c r="J761"/>
      <c r="K761"/>
      <c r="L761"/>
      <c r="M761"/>
      <c r="N761"/>
      <c r="O761"/>
      <c r="P761"/>
      <c r="Q761"/>
      <c r="R761"/>
      <c r="S761"/>
      <c r="T761"/>
      <c r="U761"/>
    </row>
    <row r="762" spans="1:21" s="63" customFormat="1" ht="20.100000000000001" customHeight="1" x14ac:dyDescent="0.25">
      <c r="A762" s="3"/>
      <c r="B762" s="3"/>
      <c r="C762" s="3"/>
      <c r="D762" s="1"/>
      <c r="E762" s="1"/>
      <c r="F762" s="1"/>
      <c r="G762" s="1"/>
      <c r="I762"/>
      <c r="J762"/>
      <c r="K762"/>
      <c r="L762"/>
      <c r="M762"/>
      <c r="N762"/>
      <c r="O762"/>
      <c r="P762"/>
      <c r="Q762"/>
      <c r="R762"/>
      <c r="S762"/>
      <c r="T762"/>
      <c r="U762"/>
    </row>
    <row r="763" spans="1:21" s="63" customFormat="1" ht="20.100000000000001" customHeight="1" x14ac:dyDescent="0.25">
      <c r="A763" s="3"/>
      <c r="B763" s="3"/>
      <c r="C763" s="3"/>
      <c r="D763" s="1"/>
      <c r="E763" s="1"/>
      <c r="F763" s="1"/>
      <c r="G763" s="1"/>
      <c r="I763"/>
      <c r="J763"/>
      <c r="K763"/>
      <c r="L763"/>
      <c r="M763"/>
      <c r="N763"/>
      <c r="O763"/>
      <c r="P763"/>
      <c r="Q763"/>
      <c r="R763"/>
      <c r="S763"/>
      <c r="T763"/>
      <c r="U763"/>
    </row>
    <row r="764" spans="1:21" s="63" customFormat="1" ht="20.100000000000001" customHeight="1" x14ac:dyDescent="0.25">
      <c r="A764" s="1"/>
      <c r="B764" s="1"/>
      <c r="C764" s="1"/>
      <c r="D764" s="1"/>
      <c r="E764" s="1"/>
      <c r="F764" s="1"/>
      <c r="G764" s="1"/>
      <c r="I764"/>
      <c r="J764"/>
      <c r="K764"/>
      <c r="L764"/>
      <c r="M764"/>
      <c r="N764"/>
      <c r="O764"/>
      <c r="P764"/>
      <c r="Q764"/>
      <c r="R764"/>
      <c r="S764"/>
      <c r="T764"/>
      <c r="U764"/>
    </row>
    <row r="765" spans="1:21" s="63" customFormat="1" ht="20.100000000000001" customHeight="1" x14ac:dyDescent="0.25">
      <c r="A765" s="3"/>
      <c r="B765" s="3"/>
      <c r="C765" s="3"/>
      <c r="D765" s="1"/>
      <c r="E765" s="1"/>
      <c r="F765" s="1"/>
      <c r="G765" s="1"/>
      <c r="I765"/>
      <c r="J765"/>
      <c r="K765"/>
      <c r="L765"/>
      <c r="M765"/>
      <c r="N765"/>
      <c r="O765"/>
      <c r="P765"/>
      <c r="Q765"/>
      <c r="R765"/>
      <c r="S765"/>
      <c r="T765"/>
      <c r="U765"/>
    </row>
    <row r="766" spans="1:21" s="63" customFormat="1" ht="20.100000000000001" customHeight="1" x14ac:dyDescent="0.25">
      <c r="A766" s="1"/>
      <c r="B766" s="1"/>
      <c r="C766" s="1"/>
      <c r="D766" s="1"/>
      <c r="E766" s="1"/>
      <c r="F766" s="1"/>
      <c r="G766" s="1"/>
      <c r="I766"/>
      <c r="J766"/>
      <c r="K766"/>
      <c r="L766"/>
      <c r="M766"/>
      <c r="N766"/>
      <c r="O766"/>
      <c r="P766"/>
      <c r="Q766"/>
      <c r="R766"/>
      <c r="S766"/>
      <c r="T766"/>
      <c r="U766"/>
    </row>
    <row r="767" spans="1:21" s="63" customFormat="1" ht="20.100000000000001" customHeight="1" x14ac:dyDescent="0.25">
      <c r="A767" s="1"/>
      <c r="B767" s="1"/>
      <c r="C767" s="1"/>
      <c r="D767" s="1"/>
      <c r="E767" s="1"/>
      <c r="F767" s="1"/>
      <c r="G767" s="1"/>
      <c r="I767"/>
      <c r="J767"/>
      <c r="K767"/>
      <c r="L767"/>
      <c r="M767"/>
      <c r="N767"/>
      <c r="O767"/>
      <c r="P767"/>
      <c r="Q767"/>
      <c r="R767"/>
      <c r="S767"/>
      <c r="T767"/>
      <c r="U767"/>
    </row>
    <row r="768" spans="1:21" s="63" customFormat="1" ht="20.100000000000001" customHeight="1" x14ac:dyDescent="0.25">
      <c r="A768" s="4"/>
      <c r="B768" s="4"/>
      <c r="C768" s="4"/>
      <c r="D768" s="1"/>
      <c r="E768" s="1"/>
      <c r="F768" s="1"/>
      <c r="G768" s="1"/>
      <c r="I768"/>
      <c r="J768"/>
      <c r="K768"/>
      <c r="L768"/>
      <c r="M768"/>
      <c r="N768"/>
      <c r="O768"/>
      <c r="P768"/>
      <c r="Q768"/>
      <c r="R768"/>
      <c r="S768"/>
      <c r="T768"/>
      <c r="U768"/>
    </row>
    <row r="769" spans="1:21" s="63" customFormat="1" ht="20.100000000000001" customHeight="1" x14ac:dyDescent="0.25">
      <c r="A769" s="3"/>
      <c r="B769" s="3"/>
      <c r="C769" s="3"/>
      <c r="D769" s="1"/>
      <c r="E769" s="1"/>
      <c r="F769" s="1"/>
      <c r="G769" s="1"/>
      <c r="I769"/>
      <c r="J769"/>
      <c r="K769"/>
      <c r="L769"/>
      <c r="M769"/>
      <c r="N769"/>
      <c r="O769"/>
      <c r="P769"/>
      <c r="Q769"/>
      <c r="R769"/>
      <c r="S769"/>
      <c r="T769"/>
      <c r="U769"/>
    </row>
    <row r="770" spans="1:21" s="63" customFormat="1" ht="20.100000000000001" customHeight="1" x14ac:dyDescent="0.25">
      <c r="A770" s="3"/>
      <c r="B770" s="3"/>
      <c r="C770" s="3"/>
      <c r="D770" s="1"/>
      <c r="E770" s="1"/>
      <c r="F770" s="1"/>
      <c r="G770" s="1"/>
      <c r="I770"/>
      <c r="J770"/>
      <c r="K770"/>
      <c r="L770"/>
      <c r="M770"/>
      <c r="N770"/>
      <c r="O770"/>
      <c r="P770"/>
      <c r="Q770"/>
      <c r="R770"/>
      <c r="S770"/>
      <c r="T770"/>
      <c r="U770"/>
    </row>
    <row r="771" spans="1:21" s="63" customFormat="1" ht="20.100000000000001" customHeight="1" x14ac:dyDescent="0.25">
      <c r="A771" s="1"/>
      <c r="B771" s="1"/>
      <c r="C771" s="1"/>
      <c r="D771" s="1"/>
      <c r="E771" s="1"/>
      <c r="F771" s="1"/>
      <c r="G771" s="1"/>
      <c r="I771"/>
      <c r="J771"/>
      <c r="K771"/>
      <c r="L771"/>
      <c r="M771"/>
      <c r="N771"/>
      <c r="O771"/>
      <c r="P771"/>
      <c r="Q771"/>
      <c r="R771"/>
      <c r="S771"/>
      <c r="T771"/>
      <c r="U771"/>
    </row>
    <row r="772" spans="1:21" s="63" customFormat="1" ht="20.100000000000001" customHeight="1" x14ac:dyDescent="0.25">
      <c r="A772" s="3"/>
      <c r="B772" s="3"/>
      <c r="C772" s="3"/>
      <c r="D772" s="1"/>
      <c r="E772" s="1"/>
      <c r="F772" s="1"/>
      <c r="G772" s="1"/>
      <c r="I772"/>
      <c r="J772"/>
      <c r="K772"/>
      <c r="L772"/>
      <c r="M772"/>
      <c r="N772"/>
      <c r="O772"/>
      <c r="P772"/>
      <c r="Q772"/>
      <c r="R772"/>
      <c r="S772"/>
      <c r="T772"/>
      <c r="U772"/>
    </row>
    <row r="773" spans="1:21" s="63" customFormat="1" ht="20.100000000000001" customHeight="1" x14ac:dyDescent="0.25">
      <c r="A773" s="1"/>
      <c r="B773" s="1"/>
      <c r="C773" s="1"/>
      <c r="D773" s="1"/>
      <c r="E773" s="1"/>
      <c r="F773" s="1"/>
      <c r="G773" s="1"/>
      <c r="I773"/>
      <c r="J773"/>
      <c r="K773"/>
      <c r="L773"/>
      <c r="M773"/>
      <c r="N773"/>
      <c r="O773"/>
      <c r="P773"/>
      <c r="Q773"/>
      <c r="R773"/>
      <c r="S773"/>
      <c r="T773"/>
      <c r="U773"/>
    </row>
    <row r="774" spans="1:21" s="63" customFormat="1" ht="20.100000000000001" customHeight="1" x14ac:dyDescent="0.25">
      <c r="A774" s="1"/>
      <c r="B774" s="1"/>
      <c r="C774" s="1"/>
      <c r="D774" s="1"/>
      <c r="E774" s="1"/>
      <c r="F774" s="1"/>
      <c r="G774" s="1"/>
      <c r="I774"/>
      <c r="J774"/>
      <c r="K774"/>
      <c r="L774"/>
      <c r="M774"/>
      <c r="N774"/>
      <c r="O774"/>
      <c r="P774"/>
      <c r="Q774"/>
      <c r="R774"/>
      <c r="S774"/>
      <c r="T774"/>
      <c r="U774"/>
    </row>
    <row r="775" spans="1:21" s="63" customFormat="1" ht="20.100000000000001" customHeight="1" x14ac:dyDescent="0.25">
      <c r="A775" s="4"/>
      <c r="B775" s="4"/>
      <c r="C775" s="4"/>
      <c r="D775" s="1"/>
      <c r="E775" s="1"/>
      <c r="F775" s="1"/>
      <c r="G775" s="1"/>
      <c r="I775"/>
      <c r="J775"/>
      <c r="K775"/>
      <c r="L775"/>
      <c r="M775"/>
      <c r="N775"/>
      <c r="O775"/>
      <c r="P775"/>
      <c r="Q775"/>
      <c r="R775"/>
      <c r="S775"/>
      <c r="T775"/>
      <c r="U775"/>
    </row>
    <row r="776" spans="1:21" s="63" customFormat="1" ht="20.100000000000001" customHeight="1" x14ac:dyDescent="0.25">
      <c r="A776" s="3"/>
      <c r="B776" s="3"/>
      <c r="C776" s="3"/>
      <c r="D776" s="1"/>
      <c r="E776" s="1"/>
      <c r="F776" s="1"/>
      <c r="G776" s="1"/>
      <c r="I776"/>
      <c r="J776"/>
      <c r="K776"/>
      <c r="L776"/>
      <c r="M776"/>
      <c r="N776"/>
      <c r="O776"/>
      <c r="P776"/>
      <c r="Q776"/>
      <c r="R776"/>
      <c r="S776"/>
      <c r="T776"/>
      <c r="U776"/>
    </row>
    <row r="777" spans="1:21" s="63" customFormat="1" ht="20.100000000000001" customHeight="1" x14ac:dyDescent="0.25">
      <c r="A777" s="3"/>
      <c r="B777" s="3"/>
      <c r="C777" s="3"/>
      <c r="D777" s="1"/>
      <c r="E777" s="1"/>
      <c r="F777" s="1"/>
      <c r="G777" s="1"/>
      <c r="I777"/>
      <c r="J777"/>
      <c r="K777"/>
      <c r="L777"/>
      <c r="M777"/>
      <c r="N777"/>
      <c r="O777"/>
      <c r="P777"/>
      <c r="Q777"/>
      <c r="R777"/>
      <c r="S777"/>
      <c r="T777"/>
      <c r="U777"/>
    </row>
    <row r="778" spans="1:21" s="63" customFormat="1" ht="20.100000000000001" customHeight="1" x14ac:dyDescent="0.25">
      <c r="A778" s="1"/>
      <c r="B778" s="1"/>
      <c r="C778" s="1"/>
      <c r="D778" s="1"/>
      <c r="E778" s="1"/>
      <c r="F778" s="1"/>
      <c r="G778" s="1"/>
      <c r="I778"/>
      <c r="J778"/>
      <c r="K778"/>
      <c r="L778"/>
      <c r="M778"/>
      <c r="N778"/>
      <c r="O778"/>
      <c r="P778"/>
      <c r="Q778"/>
      <c r="R778"/>
      <c r="S778"/>
      <c r="T778"/>
      <c r="U778"/>
    </row>
    <row r="779" spans="1:21" s="63" customFormat="1" ht="20.100000000000001" customHeight="1" x14ac:dyDescent="0.25">
      <c r="A779" s="3"/>
      <c r="B779" s="3"/>
      <c r="C779" s="3"/>
      <c r="D779" s="1"/>
      <c r="E779" s="1"/>
      <c r="F779" s="1"/>
      <c r="G779" s="1"/>
      <c r="I779"/>
      <c r="J779"/>
      <c r="K779"/>
      <c r="L779"/>
      <c r="M779"/>
      <c r="N779"/>
      <c r="O779"/>
      <c r="P779"/>
      <c r="Q779"/>
      <c r="R779"/>
      <c r="S779"/>
      <c r="T779"/>
      <c r="U779"/>
    </row>
    <row r="780" spans="1:21" s="63" customFormat="1" ht="20.100000000000001" customHeight="1" x14ac:dyDescent="0.25">
      <c r="A780" s="1"/>
      <c r="B780" s="1"/>
      <c r="C780" s="1"/>
      <c r="D780" s="1"/>
      <c r="E780" s="1"/>
      <c r="F780" s="1"/>
      <c r="G780" s="1"/>
      <c r="I780"/>
      <c r="J780"/>
      <c r="K780"/>
      <c r="L780"/>
      <c r="M780"/>
      <c r="N780"/>
      <c r="O780"/>
      <c r="P780"/>
      <c r="Q780"/>
      <c r="R780"/>
      <c r="S780"/>
      <c r="T780"/>
      <c r="U780"/>
    </row>
    <row r="781" spans="1:21" s="63" customFormat="1" ht="20.100000000000001" customHeight="1" x14ac:dyDescent="0.25">
      <c r="A781" s="1"/>
      <c r="B781" s="1"/>
      <c r="C781" s="1"/>
      <c r="D781" s="1"/>
      <c r="E781" s="1"/>
      <c r="F781" s="1"/>
      <c r="G781" s="1"/>
      <c r="I781"/>
      <c r="J781"/>
      <c r="K781"/>
      <c r="L781"/>
      <c r="M781"/>
      <c r="N781"/>
      <c r="O781"/>
      <c r="P781"/>
      <c r="Q781"/>
      <c r="R781"/>
      <c r="S781"/>
      <c r="T781"/>
      <c r="U781"/>
    </row>
    <row r="782" spans="1:21" s="63" customFormat="1" ht="20.100000000000001" customHeight="1" x14ac:dyDescent="0.25">
      <c r="A782" s="4"/>
      <c r="B782" s="4"/>
      <c r="C782" s="4"/>
      <c r="D782" s="1"/>
      <c r="E782" s="1"/>
      <c r="F782" s="1"/>
      <c r="G782" s="1"/>
      <c r="I782"/>
      <c r="J782"/>
      <c r="K782"/>
      <c r="L782"/>
      <c r="M782"/>
      <c r="N782"/>
      <c r="O782"/>
      <c r="P782"/>
      <c r="Q782"/>
      <c r="R782"/>
      <c r="S782"/>
      <c r="T782"/>
      <c r="U782"/>
    </row>
    <row r="783" spans="1:21" s="63" customFormat="1" ht="20.100000000000001" customHeight="1" x14ac:dyDescent="0.25">
      <c r="A783" s="3"/>
      <c r="B783" s="3"/>
      <c r="C783" s="3"/>
      <c r="D783" s="1"/>
      <c r="E783" s="1"/>
      <c r="F783" s="1"/>
      <c r="G783" s="1"/>
      <c r="I783"/>
      <c r="J783"/>
      <c r="K783"/>
      <c r="L783"/>
      <c r="M783"/>
      <c r="N783"/>
      <c r="O783"/>
      <c r="P783"/>
      <c r="Q783"/>
      <c r="R783"/>
      <c r="S783"/>
      <c r="T783"/>
      <c r="U783"/>
    </row>
    <row r="784" spans="1:21" s="63" customFormat="1" ht="20.100000000000001" customHeight="1" x14ac:dyDescent="0.25">
      <c r="A784" s="3"/>
      <c r="B784" s="3"/>
      <c r="C784" s="3"/>
      <c r="D784" s="1"/>
      <c r="E784" s="1"/>
      <c r="F784" s="1"/>
      <c r="G784" s="1"/>
      <c r="I784"/>
      <c r="J784"/>
      <c r="K784"/>
      <c r="L784"/>
      <c r="M784"/>
      <c r="N784"/>
      <c r="O784"/>
      <c r="P784"/>
      <c r="Q784"/>
      <c r="R784"/>
      <c r="S784"/>
      <c r="T784"/>
      <c r="U784"/>
    </row>
    <row r="785" spans="1:21" s="63" customFormat="1" ht="20.100000000000001" customHeight="1" x14ac:dyDescent="0.25">
      <c r="A785" s="1"/>
      <c r="B785" s="1"/>
      <c r="C785" s="1"/>
      <c r="D785" s="1"/>
      <c r="E785" s="1"/>
      <c r="F785" s="1"/>
      <c r="G785" s="1"/>
      <c r="I785"/>
      <c r="J785"/>
      <c r="K785"/>
      <c r="L785"/>
      <c r="M785"/>
      <c r="N785"/>
      <c r="O785"/>
      <c r="P785"/>
      <c r="Q785"/>
      <c r="R785"/>
      <c r="S785"/>
      <c r="T785"/>
      <c r="U785"/>
    </row>
    <row r="786" spans="1:21" s="63" customFormat="1" ht="20.100000000000001" customHeight="1" x14ac:dyDescent="0.25">
      <c r="A786" s="3"/>
      <c r="B786" s="3"/>
      <c r="C786" s="3"/>
      <c r="D786" s="1"/>
      <c r="E786" s="1"/>
      <c r="F786" s="1"/>
      <c r="G786" s="1"/>
      <c r="I786"/>
      <c r="J786"/>
      <c r="K786"/>
      <c r="L786"/>
      <c r="M786"/>
      <c r="N786"/>
      <c r="O786"/>
      <c r="P786"/>
      <c r="Q786"/>
      <c r="R786"/>
      <c r="S786"/>
      <c r="T786"/>
      <c r="U786"/>
    </row>
    <row r="787" spans="1:21" s="63" customFormat="1" ht="20.100000000000001" customHeight="1" x14ac:dyDescent="0.25">
      <c r="A787" s="1"/>
      <c r="B787" s="1"/>
      <c r="C787" s="1"/>
      <c r="D787" s="1"/>
      <c r="E787" s="1"/>
      <c r="F787" s="1"/>
      <c r="G787" s="1"/>
      <c r="I787"/>
      <c r="J787"/>
      <c r="K787"/>
      <c r="L787"/>
      <c r="M787"/>
      <c r="N787"/>
      <c r="O787"/>
      <c r="P787"/>
      <c r="Q787"/>
      <c r="R787"/>
      <c r="S787"/>
      <c r="T787"/>
      <c r="U787"/>
    </row>
    <row r="788" spans="1:21" s="63" customFormat="1" ht="20.100000000000001" customHeight="1" x14ac:dyDescent="0.25">
      <c r="A788" s="1"/>
      <c r="B788" s="1"/>
      <c r="C788" s="1"/>
      <c r="D788" s="1"/>
      <c r="E788" s="1"/>
      <c r="F788" s="1"/>
      <c r="G788" s="1"/>
      <c r="I788"/>
      <c r="J788"/>
      <c r="K788"/>
      <c r="L788"/>
      <c r="M788"/>
      <c r="N788"/>
      <c r="O788"/>
      <c r="P788"/>
      <c r="Q788"/>
      <c r="R788"/>
      <c r="S788"/>
      <c r="T788"/>
      <c r="U788"/>
    </row>
    <row r="789" spans="1:21" s="63" customFormat="1" ht="20.100000000000001" customHeight="1" x14ac:dyDescent="0.25">
      <c r="A789" s="4"/>
      <c r="B789" s="4"/>
      <c r="C789" s="4"/>
      <c r="D789" s="1"/>
      <c r="E789" s="1"/>
      <c r="F789" s="1"/>
      <c r="G789" s="1"/>
      <c r="I789"/>
      <c r="J789"/>
      <c r="K789"/>
      <c r="L789"/>
      <c r="M789"/>
      <c r="N789"/>
      <c r="O789"/>
      <c r="P789"/>
      <c r="Q789"/>
      <c r="R789"/>
      <c r="S789"/>
      <c r="T789"/>
      <c r="U789"/>
    </row>
    <row r="790" spans="1:21" s="63" customFormat="1" ht="20.100000000000001" customHeight="1" x14ac:dyDescent="0.25">
      <c r="A790" s="3"/>
      <c r="B790" s="3"/>
      <c r="C790" s="3"/>
      <c r="D790" s="1"/>
      <c r="E790" s="1"/>
      <c r="F790" s="1"/>
      <c r="G790" s="1"/>
      <c r="I790"/>
      <c r="J790"/>
      <c r="K790"/>
      <c r="L790"/>
      <c r="M790"/>
      <c r="N790"/>
      <c r="O790"/>
      <c r="P790"/>
      <c r="Q790"/>
      <c r="R790"/>
      <c r="S790"/>
      <c r="T790"/>
      <c r="U790"/>
    </row>
    <row r="791" spans="1:21" s="63" customFormat="1" ht="20.100000000000001" customHeight="1" x14ac:dyDescent="0.25">
      <c r="A791" s="3"/>
      <c r="B791" s="3"/>
      <c r="C791" s="3"/>
      <c r="D791" s="1"/>
      <c r="E791" s="1"/>
      <c r="F791" s="1"/>
      <c r="G791" s="1"/>
      <c r="I791"/>
      <c r="J791"/>
      <c r="K791"/>
      <c r="L791"/>
      <c r="M791"/>
      <c r="N791"/>
      <c r="O791"/>
      <c r="P791"/>
      <c r="Q791"/>
      <c r="R791"/>
      <c r="S791"/>
      <c r="T791"/>
      <c r="U791"/>
    </row>
    <row r="792" spans="1:21" s="63" customFormat="1" ht="20.100000000000001" customHeight="1" x14ac:dyDescent="0.25">
      <c r="A792" s="1"/>
      <c r="B792" s="1"/>
      <c r="C792" s="1"/>
      <c r="D792" s="1"/>
      <c r="E792" s="1"/>
      <c r="F792" s="1"/>
      <c r="G792" s="1"/>
      <c r="I792"/>
      <c r="J792"/>
      <c r="K792"/>
      <c r="L792"/>
      <c r="M792"/>
      <c r="N792"/>
      <c r="O792"/>
      <c r="P792"/>
      <c r="Q792"/>
      <c r="R792"/>
      <c r="S792"/>
      <c r="T792"/>
      <c r="U792"/>
    </row>
    <row r="793" spans="1:21" s="63" customFormat="1" ht="20.100000000000001" customHeight="1" x14ac:dyDescent="0.25">
      <c r="A793" s="3"/>
      <c r="B793" s="3"/>
      <c r="C793" s="3"/>
      <c r="D793" s="1"/>
      <c r="E793" s="1"/>
      <c r="F793" s="1"/>
      <c r="G793" s="1"/>
      <c r="I793"/>
      <c r="J793"/>
      <c r="K793"/>
      <c r="L793"/>
      <c r="M793"/>
      <c r="N793"/>
      <c r="O793"/>
      <c r="P793"/>
      <c r="Q793"/>
      <c r="R793"/>
      <c r="S793"/>
      <c r="T793"/>
      <c r="U793"/>
    </row>
    <row r="794" spans="1:21" s="63" customFormat="1" ht="20.100000000000001" customHeight="1" x14ac:dyDescent="0.25">
      <c r="A794" s="1"/>
      <c r="B794" s="1"/>
      <c r="C794" s="1"/>
      <c r="D794" s="1"/>
      <c r="E794" s="1"/>
      <c r="F794" s="1"/>
      <c r="G794" s="1"/>
      <c r="I794"/>
      <c r="J794"/>
      <c r="K794"/>
      <c r="L794"/>
      <c r="M794"/>
      <c r="N794"/>
      <c r="O794"/>
      <c r="P794"/>
      <c r="Q794"/>
      <c r="R794"/>
      <c r="S794"/>
      <c r="T794"/>
      <c r="U794"/>
    </row>
    <row r="795" spans="1:21" s="63" customFormat="1" ht="20.100000000000001" customHeight="1" x14ac:dyDescent="0.25">
      <c r="A795" s="1"/>
      <c r="B795" s="1"/>
      <c r="C795" s="1"/>
      <c r="D795" s="1"/>
      <c r="E795" s="1"/>
      <c r="F795" s="1"/>
      <c r="G795" s="1"/>
      <c r="I795"/>
      <c r="J795"/>
      <c r="K795"/>
      <c r="L795"/>
      <c r="M795"/>
      <c r="N795"/>
      <c r="O795"/>
      <c r="P795"/>
      <c r="Q795"/>
      <c r="R795"/>
      <c r="S795"/>
      <c r="T795"/>
      <c r="U795"/>
    </row>
    <row r="796" spans="1:21" s="63" customFormat="1" ht="20.100000000000001" customHeight="1" x14ac:dyDescent="0.25">
      <c r="A796" s="4"/>
      <c r="B796" s="4"/>
      <c r="C796" s="4"/>
      <c r="D796" s="1"/>
      <c r="E796" s="1"/>
      <c r="F796" s="1"/>
      <c r="G796" s="1"/>
      <c r="I796"/>
      <c r="J796"/>
      <c r="K796"/>
      <c r="L796"/>
      <c r="M796"/>
      <c r="N796"/>
      <c r="O796"/>
      <c r="P796"/>
      <c r="Q796"/>
      <c r="R796"/>
      <c r="S796"/>
      <c r="T796"/>
      <c r="U796"/>
    </row>
    <row r="797" spans="1:21" s="63" customFormat="1" ht="20.100000000000001" customHeight="1" x14ac:dyDescent="0.25">
      <c r="A797" s="3"/>
      <c r="B797" s="3"/>
      <c r="C797" s="3"/>
      <c r="D797" s="1"/>
      <c r="E797" s="1"/>
      <c r="F797" s="1"/>
      <c r="G797" s="1"/>
      <c r="I797"/>
      <c r="J797"/>
      <c r="K797"/>
      <c r="L797"/>
      <c r="M797"/>
      <c r="N797"/>
      <c r="O797"/>
      <c r="P797"/>
      <c r="Q797"/>
      <c r="R797"/>
      <c r="S797"/>
      <c r="T797"/>
      <c r="U797"/>
    </row>
    <row r="798" spans="1:21" s="63" customFormat="1" ht="20.100000000000001" customHeight="1" x14ac:dyDescent="0.25">
      <c r="A798" s="3"/>
      <c r="B798" s="3"/>
      <c r="C798" s="3"/>
      <c r="D798" s="1"/>
      <c r="E798" s="1"/>
      <c r="F798" s="1"/>
      <c r="G798" s="1"/>
      <c r="I798"/>
      <c r="J798"/>
      <c r="K798"/>
      <c r="L798"/>
      <c r="M798"/>
      <c r="N798"/>
      <c r="O798"/>
      <c r="P798"/>
      <c r="Q798"/>
      <c r="R798"/>
      <c r="S798"/>
      <c r="T798"/>
      <c r="U798"/>
    </row>
    <row r="799" spans="1:21" s="63" customFormat="1" ht="20.100000000000001" customHeight="1" x14ac:dyDescent="0.25">
      <c r="A799" s="1"/>
      <c r="B799" s="1"/>
      <c r="C799" s="1"/>
      <c r="D799" s="1"/>
      <c r="E799" s="1"/>
      <c r="F799" s="1"/>
      <c r="G799" s="1"/>
      <c r="I799"/>
      <c r="J799"/>
      <c r="K799"/>
      <c r="L799"/>
      <c r="M799"/>
      <c r="N799"/>
      <c r="O799"/>
      <c r="P799"/>
      <c r="Q799"/>
      <c r="R799"/>
      <c r="S799"/>
      <c r="T799"/>
      <c r="U799"/>
    </row>
    <row r="800" spans="1:21" s="63" customFormat="1" ht="20.100000000000001" customHeight="1" x14ac:dyDescent="0.25">
      <c r="A800" s="3"/>
      <c r="B800" s="3"/>
      <c r="C800" s="3"/>
      <c r="D800" s="1"/>
      <c r="E800" s="1"/>
      <c r="F800" s="1"/>
      <c r="G800" s="1"/>
      <c r="I800"/>
      <c r="J800"/>
      <c r="K800"/>
      <c r="L800"/>
      <c r="M800"/>
      <c r="N800"/>
      <c r="O800"/>
      <c r="P800"/>
      <c r="Q800"/>
      <c r="R800"/>
      <c r="S800"/>
      <c r="T800"/>
      <c r="U800"/>
    </row>
    <row r="801" spans="1:21" s="63" customFormat="1" ht="20.100000000000001" customHeight="1" x14ac:dyDescent="0.25">
      <c r="A801" s="1"/>
      <c r="B801" s="1"/>
      <c r="C801" s="1"/>
      <c r="D801" s="1"/>
      <c r="E801" s="1"/>
      <c r="F801" s="1"/>
      <c r="G801" s="1"/>
      <c r="I801"/>
      <c r="J801"/>
      <c r="K801"/>
      <c r="L801"/>
      <c r="M801"/>
      <c r="N801"/>
      <c r="O801"/>
      <c r="P801"/>
      <c r="Q801"/>
      <c r="R801"/>
      <c r="S801"/>
      <c r="T801"/>
      <c r="U801"/>
    </row>
    <row r="802" spans="1:21" s="63" customFormat="1" ht="20.100000000000001" customHeight="1" x14ac:dyDescent="0.25">
      <c r="A802" s="1"/>
      <c r="B802" s="1"/>
      <c r="C802" s="1"/>
      <c r="D802" s="1"/>
      <c r="E802" s="1"/>
      <c r="F802" s="1"/>
      <c r="G802" s="1"/>
      <c r="I802"/>
      <c r="J802"/>
      <c r="K802"/>
      <c r="L802"/>
      <c r="M802"/>
      <c r="N802"/>
      <c r="O802"/>
      <c r="P802"/>
      <c r="Q802"/>
      <c r="R802"/>
      <c r="S802"/>
      <c r="T802"/>
      <c r="U802"/>
    </row>
    <row r="803" spans="1:21" s="63" customFormat="1" ht="20.100000000000001" customHeight="1" x14ac:dyDescent="0.25">
      <c r="A803" s="4"/>
      <c r="B803" s="4"/>
      <c r="C803" s="4"/>
      <c r="D803" s="1"/>
      <c r="E803" s="1"/>
      <c r="F803" s="1"/>
      <c r="G803" s="1"/>
      <c r="I803"/>
      <c r="J803"/>
      <c r="K803"/>
      <c r="L803"/>
      <c r="M803"/>
      <c r="N803"/>
      <c r="O803"/>
      <c r="P803"/>
      <c r="Q803"/>
      <c r="R803"/>
      <c r="S803"/>
      <c r="T803"/>
      <c r="U803"/>
    </row>
    <row r="804" spans="1:21" s="63" customFormat="1" ht="20.100000000000001" customHeight="1" x14ac:dyDescent="0.25">
      <c r="A804" s="3"/>
      <c r="B804" s="3"/>
      <c r="C804" s="3"/>
      <c r="D804" s="1"/>
      <c r="E804" s="1"/>
      <c r="F804" s="1"/>
      <c r="G804" s="1"/>
      <c r="I804"/>
      <c r="J804"/>
      <c r="K804"/>
      <c r="L804"/>
      <c r="M804"/>
      <c r="N804"/>
      <c r="O804"/>
      <c r="P804"/>
      <c r="Q804"/>
      <c r="R804"/>
      <c r="S804"/>
      <c r="T804"/>
      <c r="U804"/>
    </row>
    <row r="805" spans="1:21" s="63" customFormat="1" ht="20.100000000000001" customHeight="1" x14ac:dyDescent="0.25">
      <c r="A805" s="3"/>
      <c r="B805" s="3"/>
      <c r="C805" s="3"/>
      <c r="D805" s="1"/>
      <c r="E805" s="1"/>
      <c r="F805" s="1"/>
      <c r="G805" s="1"/>
      <c r="I805"/>
      <c r="J805"/>
      <c r="K805"/>
      <c r="L805"/>
      <c r="M805"/>
      <c r="N805"/>
      <c r="O805"/>
      <c r="P805"/>
      <c r="Q805"/>
      <c r="R805"/>
      <c r="S805"/>
      <c r="T805"/>
      <c r="U805"/>
    </row>
    <row r="806" spans="1:21" s="63" customFormat="1" ht="20.100000000000001" customHeight="1" x14ac:dyDescent="0.25">
      <c r="A806" s="1"/>
      <c r="B806" s="1"/>
      <c r="C806" s="1"/>
      <c r="D806" s="1"/>
      <c r="E806" s="1"/>
      <c r="F806" s="1"/>
      <c r="G806" s="1"/>
      <c r="I806"/>
      <c r="J806"/>
      <c r="K806"/>
      <c r="L806"/>
      <c r="M806"/>
      <c r="N806"/>
      <c r="O806"/>
      <c r="P806"/>
      <c r="Q806"/>
      <c r="R806"/>
      <c r="S806"/>
      <c r="T806"/>
      <c r="U806"/>
    </row>
    <row r="807" spans="1:21" s="63" customFormat="1" ht="20.100000000000001" customHeight="1" x14ac:dyDescent="0.25">
      <c r="A807" s="3"/>
      <c r="B807" s="3"/>
      <c r="C807" s="3"/>
      <c r="D807" s="1"/>
      <c r="E807" s="1"/>
      <c r="F807" s="1"/>
      <c r="G807" s="1"/>
      <c r="I807"/>
      <c r="J807"/>
      <c r="K807"/>
      <c r="L807"/>
      <c r="M807"/>
      <c r="N807"/>
      <c r="O807"/>
      <c r="P807"/>
      <c r="Q807"/>
      <c r="R807"/>
      <c r="S807"/>
      <c r="T807"/>
      <c r="U807"/>
    </row>
    <row r="808" spans="1:21" s="63" customFormat="1" ht="20.100000000000001" customHeight="1" x14ac:dyDescent="0.25">
      <c r="A808" s="1"/>
      <c r="B808" s="1"/>
      <c r="C808" s="1"/>
      <c r="D808" s="1"/>
      <c r="E808" s="1"/>
      <c r="F808" s="1"/>
      <c r="G808" s="1"/>
      <c r="I808"/>
      <c r="J808"/>
      <c r="K808"/>
      <c r="L808"/>
      <c r="M808"/>
      <c r="N808"/>
      <c r="O808"/>
      <c r="P808"/>
      <c r="Q808"/>
      <c r="R808"/>
      <c r="S808"/>
      <c r="T808"/>
      <c r="U808"/>
    </row>
    <row r="809" spans="1:21" s="63" customFormat="1" ht="20.100000000000001" customHeight="1" x14ac:dyDescent="0.25">
      <c r="A809" s="1"/>
      <c r="B809" s="1"/>
      <c r="C809" s="1"/>
      <c r="D809" s="1"/>
      <c r="E809" s="1"/>
      <c r="F809" s="1"/>
      <c r="G809" s="1"/>
      <c r="I809"/>
      <c r="J809"/>
      <c r="K809"/>
      <c r="L809"/>
      <c r="M809"/>
      <c r="N809"/>
      <c r="O809"/>
      <c r="P809"/>
      <c r="Q809"/>
      <c r="R809"/>
      <c r="S809"/>
      <c r="T809"/>
      <c r="U809"/>
    </row>
    <row r="810" spans="1:21" s="63" customFormat="1" ht="20.100000000000001" customHeight="1" x14ac:dyDescent="0.25">
      <c r="A810" s="4"/>
      <c r="B810" s="4"/>
      <c r="C810" s="4"/>
      <c r="D810" s="1"/>
      <c r="E810" s="1"/>
      <c r="F810" s="1"/>
      <c r="G810" s="1"/>
      <c r="I810"/>
      <c r="J810"/>
      <c r="K810"/>
      <c r="L810"/>
      <c r="M810"/>
      <c r="N810"/>
      <c r="O810"/>
      <c r="P810"/>
      <c r="Q810"/>
      <c r="R810"/>
      <c r="S810"/>
      <c r="T810"/>
      <c r="U810"/>
    </row>
    <row r="811" spans="1:21" s="63" customFormat="1" ht="20.100000000000001" customHeight="1" x14ac:dyDescent="0.25">
      <c r="A811" s="3"/>
      <c r="B811" s="3"/>
      <c r="C811" s="3"/>
      <c r="D811" s="1"/>
      <c r="E811" s="1"/>
      <c r="F811" s="1"/>
      <c r="G811" s="1"/>
      <c r="I811"/>
      <c r="J811"/>
      <c r="K811"/>
      <c r="L811"/>
      <c r="M811"/>
      <c r="N811"/>
      <c r="O811"/>
      <c r="P811"/>
      <c r="Q811"/>
      <c r="R811"/>
      <c r="S811"/>
      <c r="T811"/>
      <c r="U811"/>
    </row>
    <row r="812" spans="1:21" s="63" customFormat="1" ht="20.100000000000001" customHeight="1" x14ac:dyDescent="0.25">
      <c r="A812" s="3"/>
      <c r="B812" s="3"/>
      <c r="C812" s="3"/>
      <c r="D812" s="1"/>
      <c r="E812" s="1"/>
      <c r="F812" s="1"/>
      <c r="G812" s="1"/>
      <c r="I812"/>
      <c r="J812"/>
      <c r="K812"/>
      <c r="L812"/>
      <c r="M812"/>
      <c r="N812"/>
      <c r="O812"/>
      <c r="P812"/>
      <c r="Q812"/>
      <c r="R812"/>
      <c r="S812"/>
      <c r="T812"/>
      <c r="U812"/>
    </row>
    <row r="813" spans="1:21" s="63" customFormat="1" ht="20.100000000000001" customHeight="1" x14ac:dyDescent="0.25">
      <c r="A813" s="1"/>
      <c r="B813" s="1"/>
      <c r="C813" s="1"/>
      <c r="D813" s="1"/>
      <c r="E813" s="1"/>
      <c r="F813" s="1"/>
      <c r="G813" s="1"/>
      <c r="I813"/>
      <c r="J813"/>
      <c r="K813"/>
      <c r="L813"/>
      <c r="M813"/>
      <c r="N813"/>
      <c r="O813"/>
      <c r="P813"/>
      <c r="Q813"/>
      <c r="R813"/>
      <c r="S813"/>
      <c r="T813"/>
      <c r="U813"/>
    </row>
    <row r="814" spans="1:21" s="63" customFormat="1" ht="20.100000000000001" customHeight="1" x14ac:dyDescent="0.25">
      <c r="A814" s="3"/>
      <c r="B814" s="3"/>
      <c r="C814" s="3"/>
      <c r="D814" s="1"/>
      <c r="E814" s="1"/>
      <c r="F814" s="1"/>
      <c r="G814" s="1"/>
      <c r="I814"/>
      <c r="J814"/>
      <c r="K814"/>
      <c r="L814"/>
      <c r="M814"/>
      <c r="N814"/>
      <c r="O814"/>
      <c r="P814"/>
      <c r="Q814"/>
      <c r="R814"/>
      <c r="S814"/>
      <c r="T814"/>
      <c r="U814"/>
    </row>
    <row r="815" spans="1:21" s="63" customFormat="1" ht="20.100000000000001" customHeight="1" x14ac:dyDescent="0.25">
      <c r="A815" s="1"/>
      <c r="B815" s="1"/>
      <c r="C815" s="1"/>
      <c r="D815" s="1"/>
      <c r="E815" s="1"/>
      <c r="F815" s="1"/>
      <c r="G815" s="1"/>
      <c r="I815"/>
      <c r="J815"/>
      <c r="K815"/>
      <c r="L815"/>
      <c r="M815"/>
      <c r="N815"/>
      <c r="O815"/>
      <c r="P815"/>
      <c r="Q815"/>
      <c r="R815"/>
      <c r="S815"/>
      <c r="T815"/>
      <c r="U815"/>
    </row>
    <row r="816" spans="1:21" s="63" customFormat="1" ht="20.100000000000001" customHeight="1" x14ac:dyDescent="0.25">
      <c r="A816" s="1"/>
      <c r="B816" s="1"/>
      <c r="C816" s="1"/>
      <c r="D816" s="1"/>
      <c r="E816" s="1"/>
      <c r="F816" s="1"/>
      <c r="G816" s="1"/>
      <c r="I816"/>
      <c r="J816"/>
      <c r="K816"/>
      <c r="L816"/>
      <c r="M816"/>
      <c r="N816"/>
      <c r="O816"/>
      <c r="P816"/>
      <c r="Q816"/>
      <c r="R816"/>
      <c r="S816"/>
      <c r="T816"/>
      <c r="U816"/>
    </row>
    <row r="817" spans="1:21" s="63" customFormat="1" ht="20.100000000000001" customHeight="1" x14ac:dyDescent="0.25">
      <c r="A817" s="4"/>
      <c r="B817" s="4"/>
      <c r="C817" s="4"/>
      <c r="D817" s="1"/>
      <c r="E817" s="1"/>
      <c r="F817" s="1"/>
      <c r="G817" s="1"/>
      <c r="I817"/>
      <c r="J817"/>
      <c r="K817"/>
      <c r="L817"/>
      <c r="M817"/>
      <c r="N817"/>
      <c r="O817"/>
      <c r="P817"/>
      <c r="Q817"/>
      <c r="R817"/>
      <c r="S817"/>
      <c r="T817"/>
      <c r="U817"/>
    </row>
    <row r="818" spans="1:21" s="63" customFormat="1" ht="20.100000000000001" customHeight="1" x14ac:dyDescent="0.25">
      <c r="A818" s="3"/>
      <c r="B818" s="3"/>
      <c r="C818" s="3"/>
      <c r="D818" s="1"/>
      <c r="E818" s="1"/>
      <c r="F818" s="1"/>
      <c r="G818" s="1"/>
      <c r="I818"/>
      <c r="J818"/>
      <c r="K818"/>
      <c r="L818"/>
      <c r="M818"/>
      <c r="N818"/>
      <c r="O818"/>
      <c r="P818"/>
      <c r="Q818"/>
      <c r="R818"/>
      <c r="S818"/>
      <c r="T818"/>
      <c r="U818"/>
    </row>
    <row r="819" spans="1:21" s="63" customFormat="1" ht="20.100000000000001" customHeight="1" x14ac:dyDescent="0.25">
      <c r="A819" s="3"/>
      <c r="B819" s="3"/>
      <c r="C819" s="3"/>
      <c r="D819" s="1"/>
      <c r="E819" s="1"/>
      <c r="F819" s="1"/>
      <c r="G819" s="1"/>
      <c r="I819"/>
      <c r="J819"/>
      <c r="K819"/>
      <c r="L819"/>
      <c r="M819"/>
      <c r="N819"/>
      <c r="O819"/>
      <c r="P819"/>
      <c r="Q819"/>
      <c r="R819"/>
      <c r="S819"/>
      <c r="T819"/>
      <c r="U819"/>
    </row>
    <row r="820" spans="1:21" s="63" customFormat="1" ht="20.100000000000001" customHeight="1" x14ac:dyDescent="0.25">
      <c r="A820" s="1"/>
      <c r="B820" s="1"/>
      <c r="C820" s="1"/>
      <c r="D820" s="1"/>
      <c r="E820" s="1"/>
      <c r="F820" s="1"/>
      <c r="G820" s="1"/>
      <c r="I820"/>
      <c r="J820"/>
      <c r="K820"/>
      <c r="L820"/>
      <c r="M820"/>
      <c r="N820"/>
      <c r="O820"/>
      <c r="P820"/>
      <c r="Q820"/>
      <c r="R820"/>
      <c r="S820"/>
      <c r="T820"/>
      <c r="U820"/>
    </row>
    <row r="821" spans="1:21" s="63" customFormat="1" ht="20.100000000000001" customHeight="1" x14ac:dyDescent="0.25">
      <c r="A821" s="3"/>
      <c r="B821" s="3"/>
      <c r="C821" s="3"/>
      <c r="D821" s="1"/>
      <c r="E821" s="1"/>
      <c r="F821" s="1"/>
      <c r="G821" s="1"/>
      <c r="I821"/>
      <c r="J821"/>
      <c r="K821"/>
      <c r="L821"/>
      <c r="M821"/>
      <c r="N821"/>
      <c r="O821"/>
      <c r="P821"/>
      <c r="Q821"/>
      <c r="R821"/>
      <c r="S821"/>
      <c r="T821"/>
      <c r="U821"/>
    </row>
    <row r="822" spans="1:21" s="63" customFormat="1" ht="20.100000000000001" customHeight="1" x14ac:dyDescent="0.25">
      <c r="A822" s="1"/>
      <c r="B822" s="1"/>
      <c r="C822" s="1"/>
      <c r="D822" s="1"/>
      <c r="E822" s="1"/>
      <c r="F822" s="1"/>
      <c r="G822" s="1"/>
      <c r="I822"/>
      <c r="J822"/>
      <c r="K822"/>
      <c r="L822"/>
      <c r="M822"/>
      <c r="N822"/>
      <c r="O822"/>
      <c r="P822"/>
      <c r="Q822"/>
      <c r="R822"/>
      <c r="S822"/>
      <c r="T822"/>
      <c r="U822"/>
    </row>
    <row r="823" spans="1:21" s="63" customFormat="1" ht="20.100000000000001" customHeight="1" x14ac:dyDescent="0.25">
      <c r="A823" s="1"/>
      <c r="B823" s="1"/>
      <c r="C823" s="1"/>
      <c r="D823" s="1"/>
      <c r="E823" s="1"/>
      <c r="F823" s="1"/>
      <c r="G823" s="1"/>
      <c r="I823"/>
      <c r="J823"/>
      <c r="K823"/>
      <c r="L823"/>
      <c r="M823"/>
      <c r="N823"/>
      <c r="O823"/>
      <c r="P823"/>
      <c r="Q823"/>
      <c r="R823"/>
      <c r="S823"/>
      <c r="T823"/>
      <c r="U823"/>
    </row>
    <row r="824" spans="1:21" s="63" customFormat="1" ht="20.100000000000001" customHeight="1" x14ac:dyDescent="0.25">
      <c r="A824" s="4"/>
      <c r="B824" s="4"/>
      <c r="C824" s="4"/>
      <c r="D824" s="1"/>
      <c r="E824" s="1"/>
      <c r="F824" s="1"/>
      <c r="G824" s="1"/>
      <c r="I824"/>
      <c r="J824"/>
      <c r="K824"/>
      <c r="L824"/>
      <c r="M824"/>
      <c r="N824"/>
      <c r="O824"/>
      <c r="P824"/>
      <c r="Q824"/>
      <c r="R824"/>
      <c r="S824"/>
      <c r="T824"/>
      <c r="U824"/>
    </row>
    <row r="825" spans="1:21" s="63" customFormat="1" ht="20.100000000000001" customHeight="1" x14ac:dyDescent="0.25">
      <c r="A825" s="3"/>
      <c r="B825" s="3"/>
      <c r="C825" s="3"/>
      <c r="D825" s="1"/>
      <c r="E825" s="1"/>
      <c r="F825" s="1"/>
      <c r="G825" s="1"/>
      <c r="I825"/>
      <c r="J825"/>
      <c r="K825"/>
      <c r="L825"/>
      <c r="M825"/>
      <c r="N825"/>
      <c r="O825"/>
      <c r="P825"/>
      <c r="Q825"/>
      <c r="R825"/>
      <c r="S825"/>
      <c r="T825"/>
      <c r="U825"/>
    </row>
    <row r="826" spans="1:21" s="63" customFormat="1" ht="20.100000000000001" customHeight="1" x14ac:dyDescent="0.25">
      <c r="A826" s="3"/>
      <c r="B826" s="3"/>
      <c r="C826" s="3"/>
      <c r="D826" s="1"/>
      <c r="E826" s="1"/>
      <c r="F826" s="1"/>
      <c r="G826" s="1"/>
      <c r="I826"/>
      <c r="J826"/>
      <c r="K826"/>
      <c r="L826"/>
      <c r="M826"/>
      <c r="N826"/>
      <c r="O826"/>
      <c r="P826"/>
      <c r="Q826"/>
      <c r="R826"/>
      <c r="S826"/>
      <c r="T826"/>
      <c r="U826"/>
    </row>
    <row r="827" spans="1:21" s="63" customFormat="1" ht="20.100000000000001" customHeight="1" x14ac:dyDescent="0.25">
      <c r="A827" s="1"/>
      <c r="B827" s="1"/>
      <c r="C827" s="1"/>
      <c r="D827" s="1"/>
      <c r="E827" s="1"/>
      <c r="F827" s="1"/>
      <c r="G827" s="1"/>
      <c r="I827"/>
      <c r="J827"/>
      <c r="K827"/>
      <c r="L827"/>
      <c r="M827"/>
      <c r="N827"/>
      <c r="O827"/>
      <c r="P827"/>
      <c r="Q827"/>
      <c r="R827"/>
      <c r="S827"/>
      <c r="T827"/>
      <c r="U827"/>
    </row>
    <row r="828" spans="1:21" s="63" customFormat="1" ht="20.100000000000001" customHeight="1" x14ac:dyDescent="0.25">
      <c r="A828" s="3"/>
      <c r="B828" s="3"/>
      <c r="C828" s="3"/>
      <c r="D828" s="1"/>
      <c r="E828" s="1"/>
      <c r="F828" s="1"/>
      <c r="G828" s="1"/>
      <c r="I828"/>
      <c r="J828"/>
      <c r="K828"/>
      <c r="L828"/>
      <c r="M828"/>
      <c r="N828"/>
      <c r="O828"/>
      <c r="P828"/>
      <c r="Q828"/>
      <c r="R828"/>
      <c r="S828"/>
      <c r="T828"/>
      <c r="U828"/>
    </row>
    <row r="829" spans="1:21" s="63" customFormat="1" ht="20.100000000000001" customHeight="1" x14ac:dyDescent="0.25">
      <c r="A829" s="1"/>
      <c r="B829" s="1"/>
      <c r="C829" s="1"/>
      <c r="D829" s="1"/>
      <c r="E829" s="1"/>
      <c r="F829" s="1"/>
      <c r="G829" s="1"/>
      <c r="I829"/>
      <c r="J829"/>
      <c r="K829"/>
      <c r="L829"/>
      <c r="M829"/>
      <c r="N829"/>
      <c r="O829"/>
      <c r="P829"/>
      <c r="Q829"/>
      <c r="R829"/>
      <c r="S829"/>
      <c r="T829"/>
      <c r="U829"/>
    </row>
    <row r="830" spans="1:21" s="63" customFormat="1" ht="20.100000000000001" customHeight="1" x14ac:dyDescent="0.25">
      <c r="A830" s="1"/>
      <c r="B830" s="1"/>
      <c r="C830" s="1"/>
      <c r="D830" s="1"/>
      <c r="E830" s="1"/>
      <c r="F830" s="1"/>
      <c r="G830" s="1"/>
      <c r="I830"/>
      <c r="J830"/>
      <c r="K830"/>
      <c r="L830"/>
      <c r="M830"/>
      <c r="N830"/>
      <c r="O830"/>
      <c r="P830"/>
      <c r="Q830"/>
      <c r="R830"/>
      <c r="S830"/>
      <c r="T830"/>
      <c r="U830"/>
    </row>
    <row r="831" spans="1:21" s="63" customFormat="1" ht="20.100000000000001" customHeight="1" x14ac:dyDescent="0.25">
      <c r="A831" s="4"/>
      <c r="B831" s="4"/>
      <c r="C831" s="4"/>
      <c r="D831" s="1"/>
      <c r="E831" s="1"/>
      <c r="F831" s="1"/>
      <c r="G831" s="1"/>
      <c r="I831"/>
      <c r="J831"/>
      <c r="K831"/>
      <c r="L831"/>
      <c r="M831"/>
      <c r="N831"/>
      <c r="O831"/>
      <c r="P831"/>
      <c r="Q831"/>
      <c r="R831"/>
      <c r="S831"/>
      <c r="T831"/>
      <c r="U831"/>
    </row>
    <row r="832" spans="1:21" s="63" customFormat="1" ht="20.100000000000001" customHeight="1" x14ac:dyDescent="0.25">
      <c r="A832" s="3"/>
      <c r="B832" s="3"/>
      <c r="C832" s="3"/>
      <c r="D832" s="1"/>
      <c r="E832" s="1"/>
      <c r="F832" s="1"/>
      <c r="G832" s="1"/>
      <c r="I832"/>
      <c r="J832"/>
      <c r="K832"/>
      <c r="L832"/>
      <c r="M832"/>
      <c r="N832"/>
      <c r="O832"/>
      <c r="P832"/>
      <c r="Q832"/>
      <c r="R832"/>
      <c r="S832"/>
      <c r="T832"/>
      <c r="U832"/>
    </row>
    <row r="833" spans="1:21" s="63" customFormat="1" ht="20.100000000000001" customHeight="1" x14ac:dyDescent="0.25">
      <c r="A833" s="3"/>
      <c r="B833" s="3"/>
      <c r="C833" s="3"/>
      <c r="D833" s="1"/>
      <c r="E833" s="1"/>
      <c r="F833" s="1"/>
      <c r="G833" s="1"/>
      <c r="I833"/>
      <c r="J833"/>
      <c r="K833"/>
      <c r="L833"/>
      <c r="M833"/>
      <c r="N833"/>
      <c r="O833"/>
      <c r="P833"/>
      <c r="Q833"/>
      <c r="R833"/>
      <c r="S833"/>
      <c r="T833"/>
      <c r="U833"/>
    </row>
    <row r="834" spans="1:21" s="63" customFormat="1" ht="20.100000000000001" customHeight="1" x14ac:dyDescent="0.25">
      <c r="A834" s="1"/>
      <c r="B834" s="1"/>
      <c r="C834" s="1"/>
      <c r="D834" s="1"/>
      <c r="E834" s="1"/>
      <c r="F834" s="1"/>
      <c r="G834" s="1"/>
      <c r="I834"/>
      <c r="J834"/>
      <c r="K834"/>
      <c r="L834"/>
      <c r="M834"/>
      <c r="N834"/>
      <c r="O834"/>
      <c r="P834"/>
      <c r="Q834"/>
      <c r="R834"/>
      <c r="S834"/>
      <c r="T834"/>
      <c r="U834"/>
    </row>
    <row r="835" spans="1:21" s="63" customFormat="1" ht="20.100000000000001" customHeight="1" x14ac:dyDescent="0.25">
      <c r="A835" s="3"/>
      <c r="B835" s="3"/>
      <c r="C835" s="3"/>
      <c r="D835" s="1"/>
      <c r="E835" s="1"/>
      <c r="F835" s="1"/>
      <c r="G835" s="1"/>
      <c r="I835"/>
      <c r="J835"/>
      <c r="K835"/>
      <c r="L835"/>
      <c r="M835"/>
      <c r="N835"/>
      <c r="O835"/>
      <c r="P835"/>
      <c r="Q835"/>
      <c r="R835"/>
      <c r="S835"/>
      <c r="T835"/>
      <c r="U835"/>
    </row>
    <row r="836" spans="1:21" s="63" customFormat="1" ht="20.100000000000001" customHeight="1" x14ac:dyDescent="0.25">
      <c r="A836" s="1"/>
      <c r="B836" s="1"/>
      <c r="C836" s="1"/>
      <c r="D836" s="1"/>
      <c r="E836" s="1"/>
      <c r="F836" s="1"/>
      <c r="G836" s="1"/>
      <c r="I836"/>
      <c r="J836"/>
      <c r="K836"/>
      <c r="L836"/>
      <c r="M836"/>
      <c r="N836"/>
      <c r="O836"/>
      <c r="P836"/>
      <c r="Q836"/>
      <c r="R836"/>
      <c r="S836"/>
      <c r="T836"/>
      <c r="U836"/>
    </row>
    <row r="837" spans="1:21" s="63" customFormat="1" ht="20.100000000000001" customHeight="1" x14ac:dyDescent="0.25">
      <c r="A837" s="1"/>
      <c r="B837" s="1"/>
      <c r="C837" s="1"/>
      <c r="D837" s="1"/>
      <c r="E837" s="1"/>
      <c r="F837" s="1"/>
      <c r="G837" s="1"/>
      <c r="I837"/>
      <c r="J837"/>
      <c r="K837"/>
      <c r="L837"/>
      <c r="M837"/>
      <c r="N837"/>
      <c r="O837"/>
      <c r="P837"/>
      <c r="Q837"/>
      <c r="R837"/>
      <c r="S837"/>
      <c r="T837"/>
      <c r="U837"/>
    </row>
    <row r="838" spans="1:21" s="63" customFormat="1" ht="20.100000000000001" customHeight="1" x14ac:dyDescent="0.25">
      <c r="A838" s="4"/>
      <c r="B838" s="4"/>
      <c r="C838" s="4"/>
      <c r="D838" s="1"/>
      <c r="E838" s="1"/>
      <c r="F838" s="1"/>
      <c r="G838" s="1"/>
      <c r="I838"/>
      <c r="J838"/>
      <c r="K838"/>
      <c r="L838"/>
      <c r="M838"/>
      <c r="N838"/>
      <c r="O838"/>
      <c r="P838"/>
      <c r="Q838"/>
      <c r="R838"/>
      <c r="S838"/>
      <c r="T838"/>
      <c r="U838"/>
    </row>
    <row r="839" spans="1:21" s="63" customFormat="1" ht="20.100000000000001" customHeight="1" x14ac:dyDescent="0.25">
      <c r="A839" s="3"/>
      <c r="B839" s="3"/>
      <c r="C839" s="3"/>
      <c r="D839" s="1"/>
      <c r="E839" s="1"/>
      <c r="F839" s="1"/>
      <c r="G839" s="1"/>
      <c r="I839"/>
      <c r="J839"/>
      <c r="K839"/>
      <c r="L839"/>
      <c r="M839"/>
      <c r="N839"/>
      <c r="O839"/>
      <c r="P839"/>
      <c r="Q839"/>
      <c r="R839"/>
      <c r="S839"/>
      <c r="T839"/>
      <c r="U839"/>
    </row>
    <row r="840" spans="1:21" s="63" customFormat="1" ht="20.100000000000001" customHeight="1" x14ac:dyDescent="0.25">
      <c r="A840" s="3"/>
      <c r="B840" s="3"/>
      <c r="C840" s="3"/>
      <c r="D840" s="1"/>
      <c r="E840" s="1"/>
      <c r="F840" s="1"/>
      <c r="G840" s="1"/>
      <c r="I840"/>
      <c r="J840"/>
      <c r="K840"/>
      <c r="L840"/>
      <c r="M840"/>
      <c r="N840"/>
      <c r="O840"/>
      <c r="P840"/>
      <c r="Q840"/>
      <c r="R840"/>
      <c r="S840"/>
      <c r="T840"/>
      <c r="U840"/>
    </row>
    <row r="841" spans="1:21" s="63" customFormat="1" ht="20.100000000000001" customHeight="1" x14ac:dyDescent="0.25">
      <c r="A841" s="1"/>
      <c r="B841" s="1"/>
      <c r="C841" s="1"/>
      <c r="D841" s="1"/>
      <c r="E841" s="1"/>
      <c r="F841" s="1"/>
      <c r="G841" s="1"/>
      <c r="I841"/>
      <c r="J841"/>
      <c r="K841"/>
      <c r="L841"/>
      <c r="M841"/>
      <c r="N841"/>
      <c r="O841"/>
      <c r="P841"/>
      <c r="Q841"/>
      <c r="R841"/>
      <c r="S841"/>
      <c r="T841"/>
      <c r="U841"/>
    </row>
    <row r="842" spans="1:21" s="63" customFormat="1" ht="20.100000000000001" customHeight="1" x14ac:dyDescent="0.25">
      <c r="A842" s="3"/>
      <c r="B842" s="3"/>
      <c r="C842" s="3"/>
      <c r="D842" s="1"/>
      <c r="E842" s="1"/>
      <c r="F842" s="1"/>
      <c r="G842" s="1"/>
      <c r="I842"/>
      <c r="J842"/>
      <c r="K842"/>
      <c r="L842"/>
      <c r="M842"/>
      <c r="N842"/>
      <c r="O842"/>
      <c r="P842"/>
      <c r="Q842"/>
      <c r="R842"/>
      <c r="S842"/>
      <c r="T842"/>
      <c r="U842"/>
    </row>
    <row r="843" spans="1:21" s="63" customFormat="1" ht="20.100000000000001" customHeight="1" x14ac:dyDescent="0.25">
      <c r="A843" s="1"/>
      <c r="B843" s="1"/>
      <c r="C843" s="1"/>
      <c r="D843" s="1"/>
      <c r="E843" s="1"/>
      <c r="F843" s="1"/>
      <c r="G843" s="1"/>
      <c r="I843"/>
      <c r="J843"/>
      <c r="K843"/>
      <c r="L843"/>
      <c r="M843"/>
      <c r="N843"/>
      <c r="O843"/>
      <c r="P843"/>
      <c r="Q843"/>
      <c r="R843"/>
      <c r="S843"/>
      <c r="T843"/>
      <c r="U843"/>
    </row>
    <row r="844" spans="1:21" s="63" customFormat="1" ht="20.100000000000001" customHeight="1" x14ac:dyDescent="0.25">
      <c r="A844" s="1"/>
      <c r="B844" s="1"/>
      <c r="C844" s="1"/>
      <c r="D844" s="1"/>
      <c r="E844" s="1"/>
      <c r="F844" s="1"/>
      <c r="G844" s="1"/>
      <c r="I844"/>
      <c r="J844"/>
      <c r="K844"/>
      <c r="L844"/>
      <c r="M844"/>
      <c r="N844"/>
      <c r="O844"/>
      <c r="P844"/>
      <c r="Q844"/>
      <c r="R844"/>
      <c r="S844"/>
      <c r="T844"/>
      <c r="U844"/>
    </row>
    <row r="845" spans="1:21" s="63" customFormat="1" ht="20.100000000000001" customHeight="1" x14ac:dyDescent="0.25">
      <c r="A845" s="4"/>
      <c r="B845" s="4"/>
      <c r="C845" s="4"/>
      <c r="D845" s="1"/>
      <c r="E845" s="1"/>
      <c r="F845" s="1"/>
      <c r="G845" s="1"/>
      <c r="I845"/>
      <c r="J845"/>
      <c r="K845"/>
      <c r="L845"/>
      <c r="M845"/>
      <c r="N845"/>
      <c r="O845"/>
      <c r="P845"/>
      <c r="Q845"/>
      <c r="R845"/>
      <c r="S845"/>
      <c r="T845"/>
      <c r="U845"/>
    </row>
    <row r="846" spans="1:21" s="63" customFormat="1" ht="20.100000000000001" customHeight="1" x14ac:dyDescent="0.25">
      <c r="A846" s="3"/>
      <c r="B846" s="3"/>
      <c r="C846" s="3"/>
      <c r="D846" s="1"/>
      <c r="E846" s="1"/>
      <c r="F846" s="1"/>
      <c r="G846" s="1"/>
      <c r="I846"/>
      <c r="J846"/>
      <c r="K846"/>
      <c r="L846"/>
      <c r="M846"/>
      <c r="N846"/>
      <c r="O846"/>
      <c r="P846"/>
      <c r="Q846"/>
      <c r="R846"/>
      <c r="S846"/>
      <c r="T846"/>
      <c r="U846"/>
    </row>
    <row r="847" spans="1:21" s="63" customFormat="1" ht="20.100000000000001" customHeight="1" x14ac:dyDescent="0.25">
      <c r="A847" s="3"/>
      <c r="B847" s="3"/>
      <c r="C847" s="3"/>
      <c r="D847" s="1"/>
      <c r="E847" s="1"/>
      <c r="F847" s="1"/>
      <c r="G847" s="1"/>
      <c r="I847"/>
      <c r="J847"/>
      <c r="K847"/>
      <c r="L847"/>
      <c r="M847"/>
      <c r="N847"/>
      <c r="O847"/>
      <c r="P847"/>
      <c r="Q847"/>
      <c r="R847"/>
      <c r="S847"/>
      <c r="T847"/>
      <c r="U847"/>
    </row>
    <row r="848" spans="1:21" s="63" customFormat="1" ht="20.100000000000001" customHeight="1" x14ac:dyDescent="0.25">
      <c r="A848" s="1"/>
      <c r="B848" s="1"/>
      <c r="C848" s="1"/>
      <c r="D848" s="1"/>
      <c r="E848" s="1"/>
      <c r="F848" s="1"/>
      <c r="G848" s="1"/>
      <c r="I848"/>
      <c r="J848"/>
      <c r="K848"/>
      <c r="L848"/>
      <c r="M848"/>
      <c r="N848"/>
      <c r="O848"/>
      <c r="P848"/>
      <c r="Q848"/>
      <c r="R848"/>
      <c r="S848"/>
      <c r="T848"/>
      <c r="U848"/>
    </row>
    <row r="849" spans="1:21" s="63" customFormat="1" ht="20.100000000000001" customHeight="1" x14ac:dyDescent="0.25">
      <c r="A849" s="3"/>
      <c r="B849" s="3"/>
      <c r="C849" s="3"/>
      <c r="D849" s="1"/>
      <c r="E849" s="1"/>
      <c r="F849" s="1"/>
      <c r="G849" s="1"/>
      <c r="I849"/>
      <c r="J849"/>
      <c r="K849"/>
      <c r="L849"/>
      <c r="M849"/>
      <c r="N849"/>
      <c r="O849"/>
      <c r="P849"/>
      <c r="Q849"/>
      <c r="R849"/>
      <c r="S849"/>
      <c r="T849"/>
      <c r="U849"/>
    </row>
    <row r="850" spans="1:21" s="63" customFormat="1" ht="20.100000000000001" customHeight="1" x14ac:dyDescent="0.25">
      <c r="A850" s="1"/>
      <c r="B850" s="1"/>
      <c r="C850" s="1"/>
      <c r="D850" s="1"/>
      <c r="E850" s="1"/>
      <c r="F850" s="1"/>
      <c r="G850" s="1"/>
      <c r="I850"/>
      <c r="J850"/>
      <c r="K850"/>
      <c r="L850"/>
      <c r="M850"/>
      <c r="N850"/>
      <c r="O850"/>
      <c r="P850"/>
      <c r="Q850"/>
      <c r="R850"/>
      <c r="S850"/>
      <c r="T850"/>
      <c r="U850"/>
    </row>
    <row r="851" spans="1:21" s="63" customFormat="1" ht="20.100000000000001" customHeight="1" x14ac:dyDescent="0.25">
      <c r="A851" s="1"/>
      <c r="B851" s="1"/>
      <c r="C851" s="1"/>
      <c r="D851" s="1"/>
      <c r="E851" s="1"/>
      <c r="F851" s="1"/>
      <c r="G851" s="1"/>
      <c r="I851"/>
      <c r="J851"/>
      <c r="K851"/>
      <c r="L851"/>
      <c r="M851"/>
      <c r="N851"/>
      <c r="O851"/>
      <c r="P851"/>
      <c r="Q851"/>
      <c r="R851"/>
      <c r="S851"/>
      <c r="T851"/>
      <c r="U851"/>
    </row>
    <row r="852" spans="1:21" s="63" customFormat="1" ht="20.100000000000001" customHeight="1" x14ac:dyDescent="0.25">
      <c r="A852" s="4"/>
      <c r="B852" s="4"/>
      <c r="C852" s="4"/>
      <c r="D852" s="1"/>
      <c r="E852" s="1"/>
      <c r="F852" s="1"/>
      <c r="G852" s="1"/>
      <c r="I852"/>
      <c r="J852"/>
      <c r="K852"/>
      <c r="L852"/>
      <c r="M852"/>
      <c r="N852"/>
      <c r="O852"/>
      <c r="P852"/>
      <c r="Q852"/>
      <c r="R852"/>
      <c r="S852"/>
      <c r="T852"/>
      <c r="U852"/>
    </row>
    <row r="853" spans="1:21" s="63" customFormat="1" ht="20.100000000000001" customHeight="1" x14ac:dyDescent="0.25">
      <c r="A853" s="3"/>
      <c r="B853" s="3"/>
      <c r="C853" s="3"/>
      <c r="D853" s="1"/>
      <c r="E853" s="1"/>
      <c r="F853" s="1"/>
      <c r="G853" s="1"/>
      <c r="I853"/>
      <c r="J853"/>
      <c r="K853"/>
      <c r="L853"/>
      <c r="M853"/>
      <c r="N853"/>
      <c r="O853"/>
      <c r="P853"/>
      <c r="Q853"/>
      <c r="R853"/>
      <c r="S853"/>
      <c r="T853"/>
      <c r="U853"/>
    </row>
    <row r="854" spans="1:21" s="63" customFormat="1" ht="20.100000000000001" customHeight="1" x14ac:dyDescent="0.25">
      <c r="A854" s="3"/>
      <c r="B854" s="3"/>
      <c r="C854" s="3"/>
      <c r="D854" s="1"/>
      <c r="E854" s="1"/>
      <c r="F854" s="1"/>
      <c r="G854" s="1"/>
      <c r="I854"/>
      <c r="J854"/>
      <c r="K854"/>
      <c r="L854"/>
      <c r="M854"/>
      <c r="N854"/>
      <c r="O854"/>
      <c r="P854"/>
      <c r="Q854"/>
      <c r="R854"/>
      <c r="S854"/>
      <c r="T854"/>
      <c r="U854"/>
    </row>
    <row r="855" spans="1:21" s="63" customFormat="1" ht="20.100000000000001" customHeight="1" x14ac:dyDescent="0.25">
      <c r="A855" s="1"/>
      <c r="B855" s="1"/>
      <c r="C855" s="1"/>
      <c r="D855" s="1"/>
      <c r="E855" s="1"/>
      <c r="F855" s="1"/>
      <c r="G855" s="1"/>
      <c r="I855"/>
      <c r="J855"/>
      <c r="K855"/>
      <c r="L855"/>
      <c r="M855"/>
      <c r="N855"/>
      <c r="O855"/>
      <c r="P855"/>
      <c r="Q855"/>
      <c r="R855"/>
      <c r="S855"/>
      <c r="T855"/>
      <c r="U855"/>
    </row>
    <row r="856" spans="1:21" s="63" customFormat="1" ht="20.100000000000001" customHeight="1" x14ac:dyDescent="0.25">
      <c r="A856" s="3"/>
      <c r="B856" s="3"/>
      <c r="C856" s="3"/>
      <c r="D856" s="1"/>
      <c r="E856" s="1"/>
      <c r="F856" s="1"/>
      <c r="G856" s="1"/>
      <c r="I856"/>
      <c r="J856"/>
      <c r="K856"/>
      <c r="L856"/>
      <c r="M856"/>
      <c r="N856"/>
      <c r="O856"/>
      <c r="P856"/>
      <c r="Q856"/>
      <c r="R856"/>
      <c r="S856"/>
      <c r="T856"/>
      <c r="U856"/>
    </row>
    <row r="857" spans="1:21" s="63" customFormat="1" ht="20.100000000000001" customHeight="1" x14ac:dyDescent="0.25">
      <c r="A857" s="1"/>
      <c r="B857" s="1"/>
      <c r="C857" s="1"/>
      <c r="D857" s="1"/>
      <c r="E857" s="1"/>
      <c r="F857" s="1"/>
      <c r="G857" s="1"/>
      <c r="I857"/>
      <c r="J857"/>
      <c r="K857"/>
      <c r="L857"/>
      <c r="M857"/>
      <c r="N857"/>
      <c r="O857"/>
      <c r="P857"/>
      <c r="Q857"/>
      <c r="R857"/>
      <c r="S857"/>
      <c r="T857"/>
      <c r="U857"/>
    </row>
    <row r="858" spans="1:21" s="63" customFormat="1" ht="20.100000000000001" customHeight="1" x14ac:dyDescent="0.25">
      <c r="A858" s="1"/>
      <c r="B858" s="1"/>
      <c r="C858" s="1"/>
      <c r="D858" s="1"/>
      <c r="E858" s="1"/>
      <c r="F858" s="1"/>
      <c r="G858" s="1"/>
      <c r="I858"/>
      <c r="J858"/>
      <c r="K858"/>
      <c r="L858"/>
      <c r="M858"/>
      <c r="N858"/>
      <c r="O858"/>
      <c r="P858"/>
      <c r="Q858"/>
      <c r="R858"/>
      <c r="S858"/>
      <c r="T858"/>
      <c r="U858"/>
    </row>
    <row r="859" spans="1:21" s="63" customFormat="1" ht="20.100000000000001" customHeight="1" x14ac:dyDescent="0.25">
      <c r="A859" s="4"/>
      <c r="B859" s="4"/>
      <c r="C859" s="4"/>
      <c r="D859" s="1"/>
      <c r="E859" s="1"/>
      <c r="F859" s="1"/>
      <c r="G859" s="1"/>
      <c r="I859"/>
      <c r="J859"/>
      <c r="K859"/>
      <c r="L859"/>
      <c r="M859"/>
      <c r="N859"/>
      <c r="O859"/>
      <c r="P859"/>
      <c r="Q859"/>
      <c r="R859"/>
      <c r="S859"/>
      <c r="T859"/>
      <c r="U859"/>
    </row>
    <row r="860" spans="1:21" s="63" customFormat="1" ht="20.100000000000001" customHeight="1" x14ac:dyDescent="0.25">
      <c r="A860" s="3"/>
      <c r="B860" s="3"/>
      <c r="C860" s="3"/>
      <c r="D860" s="1"/>
      <c r="E860" s="1"/>
      <c r="F860" s="1"/>
      <c r="G860" s="1"/>
      <c r="I860"/>
      <c r="J860"/>
      <c r="K860"/>
      <c r="L860"/>
      <c r="M860"/>
      <c r="N860"/>
      <c r="O860"/>
      <c r="P860"/>
      <c r="Q860"/>
      <c r="R860"/>
      <c r="S860"/>
      <c r="T860"/>
      <c r="U860"/>
    </row>
    <row r="861" spans="1:21" s="63" customFormat="1" ht="20.100000000000001" customHeight="1" x14ac:dyDescent="0.25">
      <c r="A861" s="3"/>
      <c r="B861" s="3"/>
      <c r="C861" s="3"/>
      <c r="D861" s="1"/>
      <c r="E861" s="1"/>
      <c r="F861" s="1"/>
      <c r="G861" s="1"/>
      <c r="I861"/>
      <c r="J861"/>
      <c r="K861"/>
      <c r="L861"/>
      <c r="M861"/>
      <c r="N861"/>
      <c r="O861"/>
      <c r="P861"/>
      <c r="Q861"/>
      <c r="R861"/>
      <c r="S861"/>
      <c r="T861"/>
      <c r="U861"/>
    </row>
    <row r="862" spans="1:21" s="63" customFormat="1" ht="20.100000000000001" customHeight="1" x14ac:dyDescent="0.25">
      <c r="A862" s="1"/>
      <c r="B862" s="1"/>
      <c r="C862" s="1"/>
      <c r="D862" s="1"/>
      <c r="E862" s="1"/>
      <c r="F862" s="1"/>
      <c r="G862" s="1"/>
      <c r="I862"/>
      <c r="J862"/>
      <c r="K862"/>
      <c r="L862"/>
      <c r="M862"/>
      <c r="N862"/>
      <c r="O862"/>
      <c r="P862"/>
      <c r="Q862"/>
      <c r="R862"/>
      <c r="S862"/>
      <c r="T862"/>
      <c r="U862"/>
    </row>
    <row r="863" spans="1:21" s="63" customFormat="1" ht="20.100000000000001" customHeight="1" x14ac:dyDescent="0.25">
      <c r="A863" s="3"/>
      <c r="B863" s="3"/>
      <c r="C863" s="3"/>
      <c r="D863" s="1"/>
      <c r="E863" s="1"/>
      <c r="F863" s="1"/>
      <c r="G863" s="1"/>
      <c r="I863"/>
      <c r="J863"/>
      <c r="K863"/>
      <c r="L863"/>
      <c r="M863"/>
      <c r="N863"/>
      <c r="O863"/>
      <c r="P863"/>
      <c r="Q863"/>
      <c r="R863"/>
      <c r="S863"/>
      <c r="T863"/>
      <c r="U863"/>
    </row>
    <row r="864" spans="1:21" s="63" customFormat="1" ht="20.100000000000001" customHeight="1" x14ac:dyDescent="0.25">
      <c r="A864" s="1"/>
      <c r="B864" s="1"/>
      <c r="C864" s="1"/>
      <c r="D864" s="1"/>
      <c r="E864" s="1"/>
      <c r="F864" s="1"/>
      <c r="G864" s="1"/>
      <c r="I864"/>
      <c r="J864"/>
      <c r="K864"/>
      <c r="L864"/>
      <c r="M864"/>
      <c r="N864"/>
      <c r="O864"/>
      <c r="P864"/>
      <c r="Q864"/>
      <c r="R864"/>
      <c r="S864"/>
      <c r="T864"/>
      <c r="U864"/>
    </row>
    <row r="865" spans="1:21" s="63" customFormat="1" ht="20.100000000000001" customHeight="1" x14ac:dyDescent="0.25">
      <c r="A865" s="1"/>
      <c r="B865" s="1"/>
      <c r="C865" s="1"/>
      <c r="D865" s="1"/>
      <c r="E865" s="1"/>
      <c r="F865" s="1"/>
      <c r="G865" s="1"/>
      <c r="I865"/>
      <c r="J865"/>
      <c r="K865"/>
      <c r="L865"/>
      <c r="M865"/>
      <c r="N865"/>
      <c r="O865"/>
      <c r="P865"/>
      <c r="Q865"/>
      <c r="R865"/>
      <c r="S865"/>
      <c r="T865"/>
      <c r="U865"/>
    </row>
    <row r="866" spans="1:21" s="63" customFormat="1" ht="20.100000000000001" customHeight="1" x14ac:dyDescent="0.25">
      <c r="A866" s="4"/>
      <c r="B866" s="4"/>
      <c r="C866" s="4"/>
      <c r="D866" s="1"/>
      <c r="E866" s="1"/>
      <c r="F866" s="1"/>
      <c r="G866" s="1"/>
      <c r="I866"/>
      <c r="J866"/>
      <c r="K866"/>
      <c r="L866"/>
      <c r="M866"/>
      <c r="N866"/>
      <c r="O866"/>
      <c r="P866"/>
      <c r="Q866"/>
      <c r="R866"/>
      <c r="S866"/>
      <c r="T866"/>
      <c r="U866"/>
    </row>
    <row r="867" spans="1:21" s="63" customFormat="1" ht="20.100000000000001" customHeight="1" x14ac:dyDescent="0.25">
      <c r="A867" s="3"/>
      <c r="B867" s="3"/>
      <c r="C867" s="3"/>
      <c r="D867" s="1"/>
      <c r="E867" s="1"/>
      <c r="F867" s="1"/>
      <c r="G867" s="1"/>
      <c r="I867"/>
      <c r="J867"/>
      <c r="K867"/>
      <c r="L867"/>
      <c r="M867"/>
      <c r="N867"/>
      <c r="O867"/>
      <c r="P867"/>
      <c r="Q867"/>
      <c r="R867"/>
      <c r="S867"/>
      <c r="T867"/>
      <c r="U867"/>
    </row>
    <row r="868" spans="1:21" s="63" customFormat="1" ht="20.100000000000001" customHeight="1" x14ac:dyDescent="0.25">
      <c r="A868" s="3"/>
      <c r="B868" s="3"/>
      <c r="C868" s="3"/>
      <c r="D868" s="1"/>
      <c r="E868" s="1"/>
      <c r="F868" s="1"/>
      <c r="G868" s="1"/>
      <c r="I868"/>
      <c r="J868"/>
      <c r="K868"/>
      <c r="L868"/>
      <c r="M868"/>
      <c r="N868"/>
      <c r="O868"/>
      <c r="P868"/>
      <c r="Q868"/>
      <c r="R868"/>
      <c r="S868"/>
      <c r="T868"/>
      <c r="U868"/>
    </row>
    <row r="869" spans="1:21" s="63" customFormat="1" ht="20.100000000000001" customHeight="1" x14ac:dyDescent="0.25">
      <c r="A869" s="1"/>
      <c r="B869" s="1"/>
      <c r="C869" s="1"/>
      <c r="D869" s="1"/>
      <c r="E869" s="1"/>
      <c r="F869" s="1"/>
      <c r="G869" s="1"/>
      <c r="I869"/>
      <c r="J869"/>
      <c r="K869"/>
      <c r="L869"/>
      <c r="M869"/>
      <c r="N869"/>
      <c r="O869"/>
      <c r="P869"/>
      <c r="Q869"/>
      <c r="R869"/>
      <c r="S869"/>
      <c r="T869"/>
      <c r="U869"/>
    </row>
    <row r="870" spans="1:21" s="63" customFormat="1" ht="20.100000000000001" customHeight="1" x14ac:dyDescent="0.25">
      <c r="A870" s="3"/>
      <c r="B870" s="3"/>
      <c r="C870" s="3"/>
      <c r="D870" s="1"/>
      <c r="E870" s="1"/>
      <c r="F870" s="1"/>
      <c r="G870" s="1"/>
      <c r="I870"/>
      <c r="J870"/>
      <c r="K870"/>
      <c r="L870"/>
      <c r="M870"/>
      <c r="N870"/>
      <c r="O870"/>
      <c r="P870"/>
      <c r="Q870"/>
      <c r="R870"/>
      <c r="S870"/>
      <c r="T870"/>
      <c r="U870"/>
    </row>
    <row r="871" spans="1:21" s="63" customFormat="1" ht="20.100000000000001" customHeight="1" x14ac:dyDescent="0.25">
      <c r="A871" s="1"/>
      <c r="B871" s="1"/>
      <c r="C871" s="1"/>
      <c r="D871" s="1"/>
      <c r="E871" s="1"/>
      <c r="F871" s="1"/>
      <c r="G871" s="1"/>
      <c r="I871"/>
      <c r="J871"/>
      <c r="K871"/>
      <c r="L871"/>
      <c r="M871"/>
      <c r="N871"/>
      <c r="O871"/>
      <c r="P871"/>
      <c r="Q871"/>
      <c r="R871"/>
      <c r="S871"/>
      <c r="T871"/>
      <c r="U871"/>
    </row>
    <row r="872" spans="1:21" s="63" customFormat="1" ht="20.100000000000001" customHeight="1" x14ac:dyDescent="0.25">
      <c r="A872" s="1"/>
      <c r="B872" s="1"/>
      <c r="C872" s="1"/>
      <c r="D872" s="1"/>
      <c r="E872" s="1"/>
      <c r="F872" s="1"/>
      <c r="G872" s="1"/>
      <c r="I872"/>
      <c r="J872"/>
      <c r="K872"/>
      <c r="L872"/>
      <c r="M872"/>
      <c r="N872"/>
      <c r="O872"/>
      <c r="P872"/>
      <c r="Q872"/>
      <c r="R872"/>
      <c r="S872"/>
      <c r="T872"/>
      <c r="U872"/>
    </row>
    <row r="873" spans="1:21" s="63" customFormat="1" ht="20.100000000000001" customHeight="1" x14ac:dyDescent="0.25">
      <c r="A873" s="4"/>
      <c r="B873" s="4"/>
      <c r="C873" s="4"/>
      <c r="D873" s="1"/>
      <c r="E873" s="1"/>
      <c r="F873" s="1"/>
      <c r="G873" s="1"/>
      <c r="I873"/>
      <c r="J873"/>
      <c r="K873"/>
      <c r="L873"/>
      <c r="M873"/>
      <c r="N873"/>
      <c r="O873"/>
      <c r="P873"/>
      <c r="Q873"/>
      <c r="R873"/>
      <c r="S873"/>
      <c r="T873"/>
      <c r="U873"/>
    </row>
    <row r="874" spans="1:21" s="63" customFormat="1" ht="20.100000000000001" customHeight="1" x14ac:dyDescent="0.25">
      <c r="A874" s="3"/>
      <c r="B874" s="3"/>
      <c r="C874" s="3"/>
      <c r="D874" s="1"/>
      <c r="E874" s="1"/>
      <c r="F874" s="1"/>
      <c r="G874" s="1"/>
      <c r="I874"/>
      <c r="J874"/>
      <c r="K874"/>
      <c r="L874"/>
      <c r="M874"/>
      <c r="N874"/>
      <c r="O874"/>
      <c r="P874"/>
      <c r="Q874"/>
      <c r="R874"/>
      <c r="S874"/>
      <c r="T874"/>
      <c r="U874"/>
    </row>
    <row r="875" spans="1:21" s="63" customFormat="1" ht="20.100000000000001" customHeight="1" x14ac:dyDescent="0.25">
      <c r="A875" s="3"/>
      <c r="B875" s="3"/>
      <c r="C875" s="3"/>
      <c r="D875" s="1"/>
      <c r="E875" s="1"/>
      <c r="F875" s="1"/>
      <c r="G875" s="1"/>
      <c r="I875"/>
      <c r="J875"/>
      <c r="K875"/>
      <c r="L875"/>
      <c r="M875"/>
      <c r="N875"/>
      <c r="O875"/>
      <c r="P875"/>
      <c r="Q875"/>
      <c r="R875"/>
      <c r="S875"/>
      <c r="T875"/>
      <c r="U875"/>
    </row>
    <row r="876" spans="1:21" s="63" customFormat="1" ht="20.100000000000001" customHeight="1" x14ac:dyDescent="0.25">
      <c r="A876" s="1"/>
      <c r="B876" s="1"/>
      <c r="C876" s="1"/>
      <c r="D876" s="1"/>
      <c r="E876" s="1"/>
      <c r="F876" s="1"/>
      <c r="G876" s="1"/>
      <c r="I876"/>
      <c r="J876"/>
      <c r="K876"/>
      <c r="L876"/>
      <c r="M876"/>
      <c r="N876"/>
      <c r="O876"/>
      <c r="P876"/>
      <c r="Q876"/>
      <c r="R876"/>
      <c r="S876"/>
      <c r="T876"/>
      <c r="U876"/>
    </row>
    <row r="877" spans="1:21" s="63" customFormat="1" ht="20.100000000000001" customHeight="1" x14ac:dyDescent="0.25">
      <c r="A877" s="3"/>
      <c r="B877" s="3"/>
      <c r="C877" s="3"/>
      <c r="D877" s="1"/>
      <c r="E877" s="1"/>
      <c r="F877" s="1"/>
      <c r="G877" s="1"/>
      <c r="I877"/>
      <c r="J877"/>
      <c r="K877"/>
      <c r="L877"/>
      <c r="M877"/>
      <c r="N877"/>
      <c r="O877"/>
      <c r="P877"/>
      <c r="Q877"/>
      <c r="R877"/>
      <c r="S877"/>
      <c r="T877"/>
      <c r="U877"/>
    </row>
    <row r="878" spans="1:21" s="63" customFormat="1" ht="20.100000000000001" customHeight="1" x14ac:dyDescent="0.25">
      <c r="A878" s="1"/>
      <c r="B878" s="1"/>
      <c r="C878" s="1"/>
      <c r="D878" s="1"/>
      <c r="E878" s="1"/>
      <c r="F878" s="1"/>
      <c r="G878" s="1"/>
      <c r="I878"/>
      <c r="J878"/>
      <c r="K878"/>
      <c r="L878"/>
      <c r="M878"/>
      <c r="N878"/>
      <c r="O878"/>
      <c r="P878"/>
      <c r="Q878"/>
      <c r="R878"/>
      <c r="S878"/>
      <c r="T878"/>
      <c r="U878"/>
    </row>
    <row r="879" spans="1:21" s="63" customFormat="1" ht="20.100000000000001" customHeight="1" x14ac:dyDescent="0.25">
      <c r="A879" s="1"/>
      <c r="B879" s="1"/>
      <c r="C879" s="1"/>
      <c r="D879" s="1"/>
      <c r="E879" s="1"/>
      <c r="F879" s="1"/>
      <c r="G879" s="1"/>
      <c r="I879"/>
      <c r="J879"/>
      <c r="K879"/>
      <c r="L879"/>
      <c r="M879"/>
      <c r="N879"/>
      <c r="O879"/>
      <c r="P879"/>
      <c r="Q879"/>
      <c r="R879"/>
      <c r="S879"/>
      <c r="T879"/>
      <c r="U879"/>
    </row>
    <row r="880" spans="1:21" s="63" customFormat="1" ht="20.100000000000001" customHeight="1" x14ac:dyDescent="0.25">
      <c r="A880" s="4"/>
      <c r="B880" s="4"/>
      <c r="C880" s="4"/>
      <c r="D880" s="1"/>
      <c r="E880" s="1"/>
      <c r="F880" s="1"/>
      <c r="G880" s="1"/>
      <c r="I880"/>
      <c r="J880"/>
      <c r="K880"/>
      <c r="L880"/>
      <c r="M880"/>
      <c r="N880"/>
      <c r="O880"/>
      <c r="P880"/>
      <c r="Q880"/>
      <c r="R880"/>
      <c r="S880"/>
      <c r="T880"/>
      <c r="U880"/>
    </row>
    <row r="881" spans="1:21" s="63" customFormat="1" ht="20.100000000000001" customHeight="1" x14ac:dyDescent="0.25">
      <c r="A881" s="3"/>
      <c r="B881" s="3"/>
      <c r="C881" s="3"/>
      <c r="D881" s="1"/>
      <c r="E881" s="1"/>
      <c r="F881" s="1"/>
      <c r="G881" s="1"/>
      <c r="I881"/>
      <c r="J881"/>
      <c r="K881"/>
      <c r="L881"/>
      <c r="M881"/>
      <c r="N881"/>
      <c r="O881"/>
      <c r="P881"/>
      <c r="Q881"/>
      <c r="R881"/>
      <c r="S881"/>
      <c r="T881"/>
      <c r="U881"/>
    </row>
    <row r="882" spans="1:21" s="63" customFormat="1" ht="20.100000000000001" customHeight="1" x14ac:dyDescent="0.25">
      <c r="A882" s="3"/>
      <c r="B882" s="3"/>
      <c r="C882" s="3"/>
      <c r="D882" s="1"/>
      <c r="E882" s="1"/>
      <c r="F882" s="1"/>
      <c r="G882" s="1"/>
      <c r="I882"/>
      <c r="J882"/>
      <c r="K882"/>
      <c r="L882"/>
      <c r="M882"/>
      <c r="N882"/>
      <c r="O882"/>
      <c r="P882"/>
      <c r="Q882"/>
      <c r="R882"/>
      <c r="S882"/>
      <c r="T882"/>
      <c r="U882"/>
    </row>
    <row r="883" spans="1:21" s="63" customFormat="1" ht="20.100000000000001" customHeight="1" x14ac:dyDescent="0.25">
      <c r="A883" s="1"/>
      <c r="B883" s="1"/>
      <c r="C883" s="1"/>
      <c r="D883" s="1"/>
      <c r="E883" s="1"/>
      <c r="F883" s="1"/>
      <c r="G883" s="1"/>
      <c r="I883"/>
      <c r="J883"/>
      <c r="K883"/>
      <c r="L883"/>
      <c r="M883"/>
      <c r="N883"/>
      <c r="O883"/>
      <c r="P883"/>
      <c r="Q883"/>
      <c r="R883"/>
      <c r="S883"/>
      <c r="T883"/>
      <c r="U883"/>
    </row>
    <row r="884" spans="1:21" s="63" customFormat="1" ht="20.100000000000001" customHeight="1" x14ac:dyDescent="0.25">
      <c r="A884" s="3"/>
      <c r="B884" s="3"/>
      <c r="C884" s="3"/>
      <c r="D884" s="1"/>
      <c r="E884" s="1"/>
      <c r="F884" s="1"/>
      <c r="G884" s="1"/>
      <c r="I884"/>
      <c r="J884"/>
      <c r="K884"/>
      <c r="L884"/>
      <c r="M884"/>
      <c r="N884"/>
      <c r="O884"/>
      <c r="P884"/>
      <c r="Q884"/>
      <c r="R884"/>
      <c r="S884"/>
      <c r="T884"/>
      <c r="U884"/>
    </row>
    <row r="885" spans="1:21" s="63" customFormat="1" ht="20.100000000000001" customHeight="1" x14ac:dyDescent="0.25">
      <c r="A885" s="1"/>
      <c r="B885" s="1"/>
      <c r="C885" s="1"/>
      <c r="D885" s="1"/>
      <c r="E885" s="1"/>
      <c r="F885" s="1"/>
      <c r="G885" s="1"/>
      <c r="I885"/>
      <c r="J885"/>
      <c r="K885"/>
      <c r="L885"/>
      <c r="M885"/>
      <c r="N885"/>
      <c r="O885"/>
      <c r="P885"/>
      <c r="Q885"/>
      <c r="R885"/>
      <c r="S885"/>
      <c r="T885"/>
      <c r="U885"/>
    </row>
    <row r="886" spans="1:21" s="63" customFormat="1" ht="20.100000000000001" customHeight="1" x14ac:dyDescent="0.25">
      <c r="A886" s="1"/>
      <c r="B886" s="1"/>
      <c r="C886" s="1"/>
      <c r="D886" s="1"/>
      <c r="E886" s="1"/>
      <c r="F886" s="1"/>
      <c r="G886" s="1"/>
      <c r="I886"/>
      <c r="J886"/>
      <c r="K886"/>
      <c r="L886"/>
      <c r="M886"/>
      <c r="N886"/>
      <c r="O886"/>
      <c r="P886"/>
      <c r="Q886"/>
      <c r="R886"/>
      <c r="S886"/>
      <c r="T886"/>
      <c r="U886"/>
    </row>
    <row r="887" spans="1:21" s="63" customFormat="1" ht="20.100000000000001" customHeight="1" x14ac:dyDescent="0.25">
      <c r="A887" s="4"/>
      <c r="B887" s="4"/>
      <c r="C887" s="4"/>
      <c r="D887" s="1"/>
      <c r="E887" s="1"/>
      <c r="F887" s="1"/>
      <c r="G887" s="1"/>
      <c r="I887"/>
      <c r="J887"/>
      <c r="K887"/>
      <c r="L887"/>
      <c r="M887"/>
      <c r="N887"/>
      <c r="O887"/>
      <c r="P887"/>
      <c r="Q887"/>
      <c r="R887"/>
      <c r="S887"/>
      <c r="T887"/>
      <c r="U887"/>
    </row>
    <row r="888" spans="1:21" s="63" customFormat="1" ht="20.100000000000001" customHeight="1" x14ac:dyDescent="0.25">
      <c r="A888" s="3"/>
      <c r="B888" s="3"/>
      <c r="C888" s="3"/>
      <c r="D888" s="1"/>
      <c r="E888" s="1"/>
      <c r="F888" s="1"/>
      <c r="G888" s="1"/>
      <c r="I888"/>
      <c r="J888"/>
      <c r="K888"/>
      <c r="L888"/>
      <c r="M888"/>
      <c r="N888"/>
      <c r="O888"/>
      <c r="P888"/>
      <c r="Q888"/>
      <c r="R888"/>
      <c r="S888"/>
      <c r="T888"/>
      <c r="U888"/>
    </row>
    <row r="889" spans="1:21" s="63" customFormat="1" ht="20.100000000000001" customHeight="1" x14ac:dyDescent="0.25">
      <c r="A889" s="3"/>
      <c r="B889" s="3"/>
      <c r="C889" s="3"/>
      <c r="D889" s="1"/>
      <c r="E889" s="1"/>
      <c r="F889" s="1"/>
      <c r="G889" s="1"/>
      <c r="I889"/>
      <c r="J889"/>
      <c r="K889"/>
      <c r="L889"/>
      <c r="M889"/>
      <c r="N889"/>
      <c r="O889"/>
      <c r="P889"/>
      <c r="Q889"/>
      <c r="R889"/>
      <c r="S889"/>
      <c r="T889"/>
      <c r="U889"/>
    </row>
    <row r="890" spans="1:21" s="63" customFormat="1" ht="20.100000000000001" customHeight="1" x14ac:dyDescent="0.25">
      <c r="A890" s="1"/>
      <c r="B890" s="1"/>
      <c r="C890" s="1"/>
      <c r="D890" s="1"/>
      <c r="E890" s="1"/>
      <c r="F890" s="1"/>
      <c r="G890" s="1"/>
      <c r="I890"/>
      <c r="J890"/>
      <c r="K890"/>
      <c r="L890"/>
      <c r="M890"/>
      <c r="N890"/>
      <c r="O890"/>
      <c r="P890"/>
      <c r="Q890"/>
      <c r="R890"/>
      <c r="S890"/>
      <c r="T890"/>
      <c r="U890"/>
    </row>
    <row r="891" spans="1:21" s="63" customFormat="1" ht="20.100000000000001" customHeight="1" x14ac:dyDescent="0.25">
      <c r="A891" s="3"/>
      <c r="B891" s="3"/>
      <c r="C891" s="3"/>
      <c r="D891" s="1"/>
      <c r="E891" s="1"/>
      <c r="F891" s="1"/>
      <c r="G891" s="1"/>
      <c r="I891"/>
      <c r="J891"/>
      <c r="K891"/>
      <c r="L891"/>
      <c r="M891"/>
      <c r="N891"/>
      <c r="O891"/>
      <c r="P891"/>
      <c r="Q891"/>
      <c r="R891"/>
      <c r="S891"/>
      <c r="T891"/>
      <c r="U891"/>
    </row>
    <row r="892" spans="1:21" s="63" customFormat="1" ht="20.100000000000001" customHeight="1" x14ac:dyDescent="0.25">
      <c r="A892" s="1"/>
      <c r="B892" s="1"/>
      <c r="C892" s="1"/>
      <c r="D892" s="1"/>
      <c r="E892" s="1"/>
      <c r="F892" s="1"/>
      <c r="G892" s="1"/>
      <c r="I892"/>
      <c r="J892"/>
      <c r="K892"/>
      <c r="L892"/>
      <c r="M892"/>
      <c r="N892"/>
      <c r="O892"/>
      <c r="P892"/>
      <c r="Q892"/>
      <c r="R892"/>
      <c r="S892"/>
      <c r="T892"/>
      <c r="U892"/>
    </row>
    <row r="893" spans="1:21" s="63" customFormat="1" ht="20.100000000000001" customHeight="1" x14ac:dyDescent="0.25">
      <c r="A893" s="1"/>
      <c r="B893" s="1"/>
      <c r="C893" s="1"/>
      <c r="D893" s="1"/>
      <c r="E893" s="1"/>
      <c r="F893" s="1"/>
      <c r="G893" s="1"/>
      <c r="I893"/>
      <c r="J893"/>
      <c r="K893"/>
      <c r="L893"/>
      <c r="M893"/>
      <c r="N893"/>
      <c r="O893"/>
      <c r="P893"/>
      <c r="Q893"/>
      <c r="R893"/>
      <c r="S893"/>
      <c r="T893"/>
      <c r="U893"/>
    </row>
    <row r="894" spans="1:21" s="63" customFormat="1" ht="20.100000000000001" customHeight="1" x14ac:dyDescent="0.25">
      <c r="A894" s="4"/>
      <c r="B894" s="4"/>
      <c r="C894" s="4"/>
      <c r="D894" s="1"/>
      <c r="E894" s="1"/>
      <c r="F894" s="1"/>
      <c r="G894" s="1"/>
      <c r="I894"/>
      <c r="J894"/>
      <c r="K894"/>
      <c r="L894"/>
      <c r="M894"/>
      <c r="N894"/>
      <c r="O894"/>
      <c r="P894"/>
      <c r="Q894"/>
      <c r="R894"/>
      <c r="S894"/>
      <c r="T894"/>
      <c r="U894"/>
    </row>
    <row r="895" spans="1:21" s="63" customFormat="1" ht="20.100000000000001" customHeight="1" x14ac:dyDescent="0.25">
      <c r="A895" s="3"/>
      <c r="B895" s="3"/>
      <c r="C895" s="3"/>
      <c r="D895" s="1"/>
      <c r="E895" s="1"/>
      <c r="F895" s="1"/>
      <c r="G895" s="1"/>
      <c r="I895"/>
      <c r="J895"/>
      <c r="K895"/>
      <c r="L895"/>
      <c r="M895"/>
      <c r="N895"/>
      <c r="O895"/>
      <c r="P895"/>
      <c r="Q895"/>
      <c r="R895"/>
      <c r="S895"/>
      <c r="T895"/>
      <c r="U895"/>
    </row>
    <row r="896" spans="1:21" s="63" customFormat="1" ht="20.100000000000001" customHeight="1" x14ac:dyDescent="0.25">
      <c r="A896" s="3"/>
      <c r="B896" s="3"/>
      <c r="C896" s="3"/>
      <c r="D896" s="1"/>
      <c r="E896" s="1"/>
      <c r="F896" s="1"/>
      <c r="G896" s="1"/>
      <c r="I896"/>
      <c r="J896"/>
      <c r="K896"/>
      <c r="L896"/>
      <c r="M896"/>
      <c r="N896"/>
      <c r="O896"/>
      <c r="P896"/>
      <c r="Q896"/>
      <c r="R896"/>
      <c r="S896"/>
      <c r="T896"/>
      <c r="U896"/>
    </row>
    <row r="897" spans="1:21" s="63" customFormat="1" ht="20.100000000000001" customHeight="1" x14ac:dyDescent="0.25">
      <c r="A897" s="1"/>
      <c r="B897" s="1"/>
      <c r="C897" s="1"/>
      <c r="D897" s="1"/>
      <c r="E897" s="1"/>
      <c r="F897" s="1"/>
      <c r="G897" s="1"/>
      <c r="I897"/>
      <c r="J897"/>
      <c r="K897"/>
      <c r="L897"/>
      <c r="M897"/>
      <c r="N897"/>
      <c r="O897"/>
      <c r="P897"/>
      <c r="Q897"/>
      <c r="R897"/>
      <c r="S897"/>
      <c r="T897"/>
      <c r="U897"/>
    </row>
    <row r="898" spans="1:21" s="63" customFormat="1" ht="20.100000000000001" customHeight="1" x14ac:dyDescent="0.25">
      <c r="A898" s="3"/>
      <c r="B898" s="3"/>
      <c r="C898" s="3"/>
      <c r="D898" s="1"/>
      <c r="E898" s="1"/>
      <c r="F898" s="1"/>
      <c r="G898" s="1"/>
      <c r="I898"/>
      <c r="J898"/>
      <c r="K898"/>
      <c r="L898"/>
      <c r="M898"/>
      <c r="N898"/>
      <c r="O898"/>
      <c r="P898"/>
      <c r="Q898"/>
      <c r="R898"/>
      <c r="S898"/>
      <c r="T898"/>
      <c r="U898"/>
    </row>
    <row r="899" spans="1:21" s="63" customFormat="1" ht="20.100000000000001" customHeight="1" x14ac:dyDescent="0.25">
      <c r="A899" s="1"/>
      <c r="B899" s="1"/>
      <c r="C899" s="1"/>
      <c r="D899" s="1"/>
      <c r="E899" s="1"/>
      <c r="F899" s="1"/>
      <c r="G899" s="1"/>
      <c r="I899"/>
      <c r="J899"/>
      <c r="K899"/>
      <c r="L899"/>
      <c r="M899"/>
      <c r="N899"/>
      <c r="O899"/>
      <c r="P899"/>
      <c r="Q899"/>
      <c r="R899"/>
      <c r="S899"/>
      <c r="T899"/>
      <c r="U899"/>
    </row>
    <row r="900" spans="1:21" s="63" customFormat="1" ht="20.100000000000001" customHeight="1" x14ac:dyDescent="0.25">
      <c r="A900" s="1"/>
      <c r="B900" s="1"/>
      <c r="C900" s="1"/>
      <c r="D900" s="1"/>
      <c r="E900" s="1"/>
      <c r="F900" s="1"/>
      <c r="G900" s="1"/>
      <c r="I900"/>
      <c r="J900"/>
      <c r="K900"/>
      <c r="L900"/>
      <c r="M900"/>
      <c r="N900"/>
      <c r="O900"/>
      <c r="P900"/>
      <c r="Q900"/>
      <c r="R900"/>
      <c r="S900"/>
      <c r="T900"/>
      <c r="U900"/>
    </row>
    <row r="901" spans="1:21" s="63" customFormat="1" ht="20.100000000000001" customHeight="1" x14ac:dyDescent="0.25">
      <c r="A901" s="4"/>
      <c r="B901" s="4"/>
      <c r="C901" s="4"/>
      <c r="D901" s="1"/>
      <c r="E901" s="1"/>
      <c r="F901" s="1"/>
      <c r="G901" s="1"/>
      <c r="I901"/>
      <c r="J901"/>
      <c r="K901"/>
      <c r="L901"/>
      <c r="M901"/>
      <c r="N901"/>
      <c r="O901"/>
      <c r="P901"/>
      <c r="Q901"/>
      <c r="R901"/>
      <c r="S901"/>
      <c r="T901"/>
      <c r="U901"/>
    </row>
    <row r="902" spans="1:21" s="63" customFormat="1" ht="20.100000000000001" customHeight="1" x14ac:dyDescent="0.25">
      <c r="A902" s="3"/>
      <c r="B902" s="3"/>
      <c r="C902" s="3"/>
      <c r="D902" s="1"/>
      <c r="E902" s="1"/>
      <c r="F902" s="1"/>
      <c r="G902" s="1"/>
      <c r="I902"/>
      <c r="J902"/>
      <c r="K902"/>
      <c r="L902"/>
      <c r="M902"/>
      <c r="N902"/>
      <c r="O902"/>
      <c r="P902"/>
      <c r="Q902"/>
      <c r="R902"/>
      <c r="S902"/>
      <c r="T902"/>
      <c r="U902"/>
    </row>
    <row r="903" spans="1:21" s="63" customFormat="1" ht="20.100000000000001" customHeight="1" x14ac:dyDescent="0.25">
      <c r="A903" s="3"/>
      <c r="B903" s="3"/>
      <c r="C903" s="3"/>
      <c r="D903" s="1"/>
      <c r="E903" s="1"/>
      <c r="F903" s="1"/>
      <c r="G903" s="1"/>
      <c r="I903"/>
      <c r="J903"/>
      <c r="K903"/>
      <c r="L903"/>
      <c r="M903"/>
      <c r="N903"/>
      <c r="O903"/>
      <c r="P903"/>
      <c r="Q903"/>
      <c r="R903"/>
      <c r="S903"/>
      <c r="T903"/>
      <c r="U903"/>
    </row>
    <row r="904" spans="1:21" s="63" customFormat="1" ht="20.100000000000001" customHeight="1" x14ac:dyDescent="0.25">
      <c r="A904" s="1"/>
      <c r="B904" s="1"/>
      <c r="C904" s="1"/>
      <c r="D904" s="1"/>
      <c r="E904" s="1"/>
      <c r="F904" s="1"/>
      <c r="G904" s="1"/>
      <c r="I904"/>
      <c r="J904"/>
      <c r="K904"/>
      <c r="L904"/>
      <c r="M904"/>
      <c r="N904"/>
      <c r="O904"/>
      <c r="P904"/>
      <c r="Q904"/>
      <c r="R904"/>
      <c r="S904"/>
      <c r="T904"/>
      <c r="U904"/>
    </row>
    <row r="905" spans="1:21" s="63" customFormat="1" ht="20.100000000000001" customHeight="1" x14ac:dyDescent="0.25">
      <c r="A905" s="3"/>
      <c r="B905" s="3"/>
      <c r="C905" s="3"/>
      <c r="D905" s="1"/>
      <c r="E905" s="1"/>
      <c r="F905" s="1"/>
      <c r="G905" s="1"/>
      <c r="I905"/>
      <c r="J905"/>
      <c r="K905"/>
      <c r="L905"/>
      <c r="M905"/>
      <c r="N905"/>
      <c r="O905"/>
      <c r="P905"/>
      <c r="Q905"/>
      <c r="R905"/>
      <c r="S905"/>
      <c r="T905"/>
      <c r="U905"/>
    </row>
    <row r="906" spans="1:21" s="63" customFormat="1" ht="20.100000000000001" customHeight="1" x14ac:dyDescent="0.25">
      <c r="A906" s="1"/>
      <c r="B906" s="1"/>
      <c r="C906" s="1"/>
      <c r="D906" s="1"/>
      <c r="E906" s="1"/>
      <c r="F906" s="1"/>
      <c r="G906" s="1"/>
      <c r="I906"/>
      <c r="J906"/>
      <c r="K906"/>
      <c r="L906"/>
      <c r="M906"/>
      <c r="N906"/>
      <c r="O906"/>
      <c r="P906"/>
      <c r="Q906"/>
      <c r="R906"/>
      <c r="S906"/>
      <c r="T906"/>
      <c r="U906"/>
    </row>
    <row r="907" spans="1:21" s="63" customFormat="1" ht="20.100000000000001" customHeight="1" x14ac:dyDescent="0.25">
      <c r="A907" s="1"/>
      <c r="B907" s="1"/>
      <c r="C907" s="1"/>
      <c r="D907" s="1"/>
      <c r="E907" s="1"/>
      <c r="F907" s="1"/>
      <c r="G907" s="1"/>
      <c r="I907"/>
      <c r="J907"/>
      <c r="K907"/>
      <c r="L907"/>
      <c r="M907"/>
      <c r="N907"/>
      <c r="O907"/>
      <c r="P907"/>
      <c r="Q907"/>
      <c r="R907"/>
      <c r="S907"/>
      <c r="T907"/>
      <c r="U907"/>
    </row>
    <row r="908" spans="1:21" s="63" customFormat="1" ht="20.100000000000001" customHeight="1" x14ac:dyDescent="0.25">
      <c r="A908" s="4"/>
      <c r="B908" s="4"/>
      <c r="C908" s="4"/>
      <c r="D908" s="1"/>
      <c r="E908" s="1"/>
      <c r="F908" s="1"/>
      <c r="G908" s="1"/>
      <c r="I908"/>
      <c r="J908"/>
      <c r="K908"/>
      <c r="L908"/>
      <c r="M908"/>
      <c r="N908"/>
      <c r="O908"/>
      <c r="P908"/>
      <c r="Q908"/>
      <c r="R908"/>
      <c r="S908"/>
      <c r="T908"/>
      <c r="U908"/>
    </row>
  </sheetData>
  <mergeCells count="81">
    <mergeCell ref="A79:J79"/>
    <mergeCell ref="A80:J80"/>
    <mergeCell ref="A81:J81"/>
    <mergeCell ref="E3:J3"/>
    <mergeCell ref="C68:E68"/>
    <mergeCell ref="C69:E69"/>
    <mergeCell ref="C70:E70"/>
    <mergeCell ref="D53:F53"/>
    <mergeCell ref="D54:F54"/>
    <mergeCell ref="D55:F55"/>
    <mergeCell ref="D43:F43"/>
    <mergeCell ref="D44:F44"/>
    <mergeCell ref="D45:F45"/>
    <mergeCell ref="D46:F46"/>
    <mergeCell ref="D49:F49"/>
    <mergeCell ref="A47:I47"/>
    <mergeCell ref="D37:F37"/>
    <mergeCell ref="D38:F38"/>
    <mergeCell ref="C71:E71"/>
    <mergeCell ref="A72:E72"/>
    <mergeCell ref="H73:I73"/>
    <mergeCell ref="A67:F67"/>
    <mergeCell ref="D39:F39"/>
    <mergeCell ref="D40:F40"/>
    <mergeCell ref="D41:F41"/>
    <mergeCell ref="D42:F42"/>
    <mergeCell ref="A75:E75"/>
    <mergeCell ref="A77:J77"/>
    <mergeCell ref="E2:J2"/>
    <mergeCell ref="A4:J4"/>
    <mergeCell ref="A74:F74"/>
    <mergeCell ref="D62:F62"/>
    <mergeCell ref="D63:F63"/>
    <mergeCell ref="D64:F64"/>
    <mergeCell ref="D56:F56"/>
    <mergeCell ref="D57:F57"/>
    <mergeCell ref="D58:F58"/>
    <mergeCell ref="D61:F61"/>
    <mergeCell ref="A59:I59"/>
    <mergeCell ref="D50:F50"/>
    <mergeCell ref="D51:F51"/>
    <mergeCell ref="D52:F52"/>
    <mergeCell ref="D36:F36"/>
    <mergeCell ref="D25:F25"/>
    <mergeCell ref="D26:F26"/>
    <mergeCell ref="D29:F29"/>
    <mergeCell ref="D30:F30"/>
    <mergeCell ref="A27:I27"/>
    <mergeCell ref="D31:F31"/>
    <mergeCell ref="D32:F32"/>
    <mergeCell ref="D33:F33"/>
    <mergeCell ref="D34:F34"/>
    <mergeCell ref="D35:F35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1:D1"/>
    <mergeCell ref="D12:F12"/>
    <mergeCell ref="P5:Q5"/>
    <mergeCell ref="R5:T5"/>
    <mergeCell ref="D6:F6"/>
    <mergeCell ref="P6:Q6"/>
    <mergeCell ref="D7:F7"/>
    <mergeCell ref="D8:F8"/>
    <mergeCell ref="P8:Q8"/>
    <mergeCell ref="A5:J5"/>
    <mergeCell ref="D9:F9"/>
    <mergeCell ref="P9:Q9"/>
    <mergeCell ref="D10:F10"/>
    <mergeCell ref="P10:Q10"/>
    <mergeCell ref="D11:F11"/>
    <mergeCell ref="E1:J1"/>
  </mergeCells>
  <printOptions horizontalCentered="1"/>
  <pageMargins left="0.43307086614173229" right="0.31496062992125984" top="0.74803149606299213" bottom="0.31496062992125984" header="0.31496062992125984" footer="0.23622047244094491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opLeftCell="A37" workbookViewId="0">
      <selection activeCell="K12" sqref="K12:N12"/>
    </sheetView>
  </sheetViews>
  <sheetFormatPr defaultRowHeight="15" x14ac:dyDescent="0.25"/>
  <cols>
    <col min="1" max="1" width="14.42578125" bestFit="1" customWidth="1"/>
    <col min="2" max="2" width="35.42578125" customWidth="1"/>
    <col min="3" max="18" width="3.7109375" customWidth="1"/>
    <col min="19" max="19" width="18.7109375" customWidth="1"/>
    <col min="20" max="20" width="17.28515625" customWidth="1"/>
    <col min="21" max="21" width="8.28515625" customWidth="1"/>
    <col min="22" max="22" width="15.42578125" customWidth="1"/>
  </cols>
  <sheetData>
    <row r="1" spans="1:21" x14ac:dyDescent="0.25">
      <c r="A1" s="198"/>
      <c r="B1" s="199"/>
      <c r="C1" s="374" t="s">
        <v>107</v>
      </c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5"/>
    </row>
    <row r="2" spans="1:21" x14ac:dyDescent="0.25">
      <c r="A2" s="200"/>
      <c r="B2" s="201"/>
      <c r="C2" s="376" t="s">
        <v>280</v>
      </c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7"/>
    </row>
    <row r="3" spans="1:21" x14ac:dyDescent="0.25">
      <c r="A3" s="200"/>
      <c r="B3" s="202"/>
      <c r="C3" s="376" t="s">
        <v>130</v>
      </c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7"/>
    </row>
    <row r="4" spans="1:21" ht="19.5" customHeight="1" thickBot="1" x14ac:dyDescent="0.3">
      <c r="A4" s="203"/>
      <c r="B4" s="204"/>
      <c r="C4" s="378" t="s">
        <v>303</v>
      </c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9"/>
    </row>
    <row r="5" spans="1:21" x14ac:dyDescent="0.25">
      <c r="A5" s="217" t="s">
        <v>28</v>
      </c>
      <c r="B5" s="216" t="s">
        <v>304</v>
      </c>
      <c r="C5" s="380" t="s">
        <v>305</v>
      </c>
      <c r="D5" s="381"/>
      <c r="E5" s="381"/>
      <c r="F5" s="382"/>
      <c r="G5" s="380" t="s">
        <v>306</v>
      </c>
      <c r="H5" s="381"/>
      <c r="I5" s="381"/>
      <c r="J5" s="382"/>
      <c r="K5" s="380" t="s">
        <v>307</v>
      </c>
      <c r="L5" s="381"/>
      <c r="M5" s="381"/>
      <c r="N5" s="382"/>
      <c r="O5" s="380" t="s">
        <v>308</v>
      </c>
      <c r="P5" s="381"/>
      <c r="Q5" s="381"/>
      <c r="R5" s="382"/>
      <c r="S5" s="231" t="s">
        <v>309</v>
      </c>
      <c r="T5" s="218" t="s">
        <v>310</v>
      </c>
    </row>
    <row r="6" spans="1:21" x14ac:dyDescent="0.25">
      <c r="A6" s="253">
        <v>1</v>
      </c>
      <c r="B6" s="224" t="s">
        <v>186</v>
      </c>
      <c r="C6" s="383">
        <f>C42</f>
        <v>0.2831315088655294</v>
      </c>
      <c r="D6" s="384"/>
      <c r="E6" s="219"/>
      <c r="F6" s="221"/>
      <c r="G6" s="383">
        <f>G42</f>
        <v>0.28254280884888722</v>
      </c>
      <c r="H6" s="384"/>
      <c r="I6" s="219"/>
      <c r="J6" s="221"/>
      <c r="K6" s="383">
        <f>K42</f>
        <v>0.26018471918286357</v>
      </c>
      <c r="L6" s="384"/>
      <c r="M6" s="219"/>
      <c r="N6" s="221"/>
      <c r="O6" s="383">
        <f>O42</f>
        <v>0.17414096310271956</v>
      </c>
      <c r="P6" s="384"/>
      <c r="Q6" s="219"/>
      <c r="R6" s="221"/>
      <c r="S6" s="232">
        <f>ORÇAMENTO!F69</f>
        <v>154518.542476</v>
      </c>
      <c r="T6" s="207">
        <f>S6/S41</f>
        <v>1.5087111059494005E-2</v>
      </c>
      <c r="U6" s="249"/>
    </row>
    <row r="7" spans="1:21" x14ac:dyDescent="0.25">
      <c r="A7" s="253">
        <v>2</v>
      </c>
      <c r="B7" s="224" t="s">
        <v>188</v>
      </c>
      <c r="C7" s="383">
        <f>C6</f>
        <v>0.2831315088655294</v>
      </c>
      <c r="D7" s="384"/>
      <c r="E7" s="220"/>
      <c r="F7" s="222"/>
      <c r="G7" s="383">
        <f>G6</f>
        <v>0.28254280884888722</v>
      </c>
      <c r="H7" s="384"/>
      <c r="I7" s="236"/>
      <c r="J7" s="237"/>
      <c r="K7" s="383">
        <f>K6</f>
        <v>0.26018471918286357</v>
      </c>
      <c r="L7" s="384"/>
      <c r="M7" s="236"/>
      <c r="N7" s="237"/>
      <c r="O7" s="383">
        <f>O6</f>
        <v>0.17414096310271956</v>
      </c>
      <c r="P7" s="384"/>
      <c r="Q7" s="236"/>
      <c r="R7" s="237"/>
      <c r="S7" s="233">
        <f>ORÇAMENTO!F70</f>
        <v>46677.991568999998</v>
      </c>
      <c r="T7" s="207">
        <f>S7/S41</f>
        <v>4.557615102698827E-3</v>
      </c>
      <c r="U7" s="249"/>
    </row>
    <row r="8" spans="1:21" x14ac:dyDescent="0.25">
      <c r="A8" s="253">
        <v>3</v>
      </c>
      <c r="B8" s="224" t="s">
        <v>190</v>
      </c>
      <c r="C8" s="385">
        <v>0.5</v>
      </c>
      <c r="D8" s="386"/>
      <c r="E8" s="236"/>
      <c r="F8" s="237"/>
      <c r="G8" s="235"/>
      <c r="H8" s="236"/>
      <c r="I8" s="236"/>
      <c r="J8" s="237"/>
      <c r="K8" s="235"/>
      <c r="L8" s="236"/>
      <c r="M8" s="236"/>
      <c r="N8" s="237"/>
      <c r="O8" s="385">
        <v>0.5</v>
      </c>
      <c r="P8" s="386"/>
      <c r="Q8" s="236"/>
      <c r="R8" s="237"/>
      <c r="S8" s="233">
        <f>ORÇAMENTO!F71</f>
        <v>108103.92540000001</v>
      </c>
      <c r="T8" s="207">
        <f>S8/S41</f>
        <v>1.0555211706908122E-2</v>
      </c>
    </row>
    <row r="9" spans="1:21" ht="24" x14ac:dyDescent="0.25">
      <c r="A9" s="253">
        <v>4</v>
      </c>
      <c r="B9" s="225" t="s">
        <v>276</v>
      </c>
      <c r="C9" s="355">
        <v>1</v>
      </c>
      <c r="D9" s="356"/>
      <c r="E9" s="356"/>
      <c r="F9" s="357"/>
      <c r="G9" s="238"/>
      <c r="H9" s="387"/>
      <c r="I9" s="387"/>
      <c r="J9" s="239"/>
      <c r="K9" s="238"/>
      <c r="L9" s="387"/>
      <c r="M9" s="387"/>
      <c r="N9" s="239"/>
      <c r="O9" s="238"/>
      <c r="P9" s="387"/>
      <c r="Q9" s="387"/>
      <c r="R9" s="239"/>
      <c r="S9" s="232">
        <f>ORÇAMENTO!J7</f>
        <v>128937.17683799998</v>
      </c>
      <c r="T9" s="207">
        <f>S9/S41</f>
        <v>1.258935966830433E-2</v>
      </c>
    </row>
    <row r="10" spans="1:21" x14ac:dyDescent="0.25">
      <c r="A10" s="253">
        <v>5</v>
      </c>
      <c r="B10" s="224" t="s">
        <v>221</v>
      </c>
      <c r="C10" s="355">
        <v>1</v>
      </c>
      <c r="D10" s="356"/>
      <c r="E10" s="356"/>
      <c r="F10" s="357"/>
      <c r="G10" s="240"/>
      <c r="H10" s="354"/>
      <c r="I10" s="354"/>
      <c r="J10" s="241"/>
      <c r="K10" s="240"/>
      <c r="L10" s="354"/>
      <c r="M10" s="354"/>
      <c r="N10" s="241"/>
      <c r="O10" s="240"/>
      <c r="P10" s="354"/>
      <c r="Q10" s="354"/>
      <c r="R10" s="241"/>
      <c r="S10" s="233">
        <f>ORÇAMENTO!J8+ORÇAMENTO!J30</f>
        <v>61367.707600000002</v>
      </c>
      <c r="T10" s="207">
        <f>S10/S41</f>
        <v>5.991911424944746E-3</v>
      </c>
    </row>
    <row r="11" spans="1:21" x14ac:dyDescent="0.25">
      <c r="A11" s="253">
        <v>6</v>
      </c>
      <c r="B11" s="224" t="s">
        <v>13</v>
      </c>
      <c r="C11" s="355">
        <v>1</v>
      </c>
      <c r="D11" s="356"/>
      <c r="E11" s="356"/>
      <c r="F11" s="357"/>
      <c r="G11" s="358"/>
      <c r="H11" s="359"/>
      <c r="I11" s="359"/>
      <c r="J11" s="360"/>
      <c r="K11" s="209"/>
      <c r="L11" s="210"/>
      <c r="M11" s="210"/>
      <c r="N11" s="211"/>
      <c r="O11" s="242"/>
      <c r="P11" s="210"/>
      <c r="Q11" s="208"/>
      <c r="R11" s="241"/>
      <c r="S11" s="232">
        <f>ORÇAMENTO!J9+ORÇAMENTO!J31</f>
        <v>65103.133280000002</v>
      </c>
      <c r="T11" s="207">
        <f>S11/S41</f>
        <v>6.3566364682022519E-3</v>
      </c>
    </row>
    <row r="12" spans="1:21" x14ac:dyDescent="0.25">
      <c r="A12" s="253">
        <v>7</v>
      </c>
      <c r="B12" s="224" t="s">
        <v>209</v>
      </c>
      <c r="C12" s="355">
        <v>1</v>
      </c>
      <c r="D12" s="356"/>
      <c r="E12" s="356"/>
      <c r="F12" s="357"/>
      <c r="G12" s="358"/>
      <c r="H12" s="359"/>
      <c r="I12" s="359"/>
      <c r="J12" s="360"/>
      <c r="K12" s="358"/>
      <c r="L12" s="359"/>
      <c r="M12" s="359"/>
      <c r="N12" s="360"/>
      <c r="O12" s="358"/>
      <c r="P12" s="359"/>
      <c r="Q12" s="359"/>
      <c r="R12" s="360"/>
      <c r="S12" s="233">
        <f>ORÇAMENTO!J10+ORÇAMENTO!J32</f>
        <v>237983.9700728</v>
      </c>
      <c r="T12" s="207">
        <f>S12/S41</f>
        <v>2.3236632505935724E-2</v>
      </c>
    </row>
    <row r="13" spans="1:21" ht="24" x14ac:dyDescent="0.25">
      <c r="A13" s="253">
        <v>8</v>
      </c>
      <c r="B13" s="224" t="s">
        <v>210</v>
      </c>
      <c r="C13" s="385">
        <v>0.5</v>
      </c>
      <c r="D13" s="386"/>
      <c r="E13" s="245"/>
      <c r="F13" s="246"/>
      <c r="G13" s="385">
        <v>0.5</v>
      </c>
      <c r="H13" s="386"/>
      <c r="I13" s="245"/>
      <c r="J13" s="246"/>
      <c r="K13" s="358"/>
      <c r="L13" s="359"/>
      <c r="M13" s="359"/>
      <c r="N13" s="360"/>
      <c r="O13" s="358"/>
      <c r="P13" s="359"/>
      <c r="Q13" s="359"/>
      <c r="R13" s="360"/>
      <c r="S13" s="233">
        <f>ORÇAMENTO!J11+ORÇAMENTO!J33</f>
        <v>135166.97696</v>
      </c>
      <c r="T13" s="207">
        <f>S13/S41</f>
        <v>1.3197634149884185E-2</v>
      </c>
    </row>
    <row r="14" spans="1:21" x14ac:dyDescent="0.25">
      <c r="A14" s="253">
        <v>9</v>
      </c>
      <c r="B14" s="224" t="s">
        <v>211</v>
      </c>
      <c r="C14" s="385">
        <v>0.5</v>
      </c>
      <c r="D14" s="386"/>
      <c r="E14" s="245"/>
      <c r="F14" s="246"/>
      <c r="G14" s="385">
        <v>0.5</v>
      </c>
      <c r="H14" s="386"/>
      <c r="I14" s="245"/>
      <c r="J14" s="246"/>
      <c r="K14" s="358"/>
      <c r="L14" s="359"/>
      <c r="M14" s="359"/>
      <c r="N14" s="360"/>
      <c r="O14" s="358"/>
      <c r="P14" s="359"/>
      <c r="Q14" s="359"/>
      <c r="R14" s="360"/>
      <c r="S14" s="232">
        <f>ORÇAMENTO!J12+ORÇAMENTO!J34</f>
        <v>3694837.5901350006</v>
      </c>
      <c r="T14" s="207">
        <f>S14/S41</f>
        <v>0.3607620430267664</v>
      </c>
    </row>
    <row r="15" spans="1:21" x14ac:dyDescent="0.25">
      <c r="A15" s="253">
        <v>10</v>
      </c>
      <c r="B15" s="226" t="s">
        <v>104</v>
      </c>
      <c r="C15" s="244"/>
      <c r="D15" s="245"/>
      <c r="E15" s="245"/>
      <c r="F15" s="246"/>
      <c r="G15" s="385">
        <v>0.5</v>
      </c>
      <c r="H15" s="386"/>
      <c r="I15" s="245"/>
      <c r="J15" s="246"/>
      <c r="K15" s="385">
        <v>0.5</v>
      </c>
      <c r="L15" s="386"/>
      <c r="M15" s="245"/>
      <c r="N15" s="246"/>
      <c r="O15" s="358"/>
      <c r="P15" s="359"/>
      <c r="Q15" s="359"/>
      <c r="R15" s="360"/>
      <c r="S15" s="233">
        <f>ORÇAMENTO!J13+ORÇAMENTO!J35</f>
        <v>313140.3</v>
      </c>
      <c r="T15" s="207">
        <f>S15/S41</f>
        <v>3.0574857927080611E-2</v>
      </c>
    </row>
    <row r="16" spans="1:21" ht="24" x14ac:dyDescent="0.25">
      <c r="A16" s="253">
        <v>11</v>
      </c>
      <c r="B16" s="224" t="s">
        <v>212</v>
      </c>
      <c r="C16" s="242"/>
      <c r="D16" s="210"/>
      <c r="E16" s="208"/>
      <c r="F16" s="241"/>
      <c r="G16" s="385">
        <v>0.5</v>
      </c>
      <c r="H16" s="386"/>
      <c r="I16" s="208"/>
      <c r="J16" s="241"/>
      <c r="K16" s="385">
        <v>0.5</v>
      </c>
      <c r="L16" s="386"/>
      <c r="M16" s="245"/>
      <c r="N16" s="246"/>
      <c r="O16" s="358"/>
      <c r="P16" s="359"/>
      <c r="Q16" s="359"/>
      <c r="R16" s="360"/>
      <c r="S16" s="233">
        <f>ORÇAMENTO!J14+ORÇAMENTO!J36</f>
        <v>209867.549</v>
      </c>
      <c r="T16" s="207">
        <f>S16/S41</f>
        <v>2.0491359605198146E-2</v>
      </c>
    </row>
    <row r="17" spans="1:20" ht="24" x14ac:dyDescent="0.25">
      <c r="A17" s="253">
        <v>12</v>
      </c>
      <c r="B17" s="224" t="s">
        <v>213</v>
      </c>
      <c r="C17" s="242"/>
      <c r="D17" s="210"/>
      <c r="E17" s="208"/>
      <c r="F17" s="241"/>
      <c r="G17" s="385">
        <v>0.5</v>
      </c>
      <c r="H17" s="386"/>
      <c r="I17" s="208"/>
      <c r="J17" s="241"/>
      <c r="K17" s="385">
        <v>0.5</v>
      </c>
      <c r="L17" s="386"/>
      <c r="M17" s="245"/>
      <c r="N17" s="246"/>
      <c r="O17" s="358"/>
      <c r="P17" s="359"/>
      <c r="Q17" s="359"/>
      <c r="R17" s="360"/>
      <c r="S17" s="232">
        <f>ORÇAMENTO!J15+ORÇAMENTO!J37</f>
        <v>158485.11647999997</v>
      </c>
      <c r="T17" s="207">
        <f>S17/S41</f>
        <v>1.5474405306288654E-2</v>
      </c>
    </row>
    <row r="18" spans="1:20" ht="24" x14ac:dyDescent="0.25">
      <c r="A18" s="253">
        <v>13</v>
      </c>
      <c r="B18" s="224" t="s">
        <v>214</v>
      </c>
      <c r="C18" s="244"/>
      <c r="D18" s="245"/>
      <c r="E18" s="245"/>
      <c r="F18" s="246"/>
      <c r="G18" s="385">
        <v>0.5</v>
      </c>
      <c r="H18" s="386"/>
      <c r="I18" s="208"/>
      <c r="J18" s="241"/>
      <c r="K18" s="385">
        <v>0.5</v>
      </c>
      <c r="L18" s="386"/>
      <c r="M18" s="208"/>
      <c r="N18" s="241"/>
      <c r="O18" s="358"/>
      <c r="P18" s="359"/>
      <c r="Q18" s="359"/>
      <c r="R18" s="360"/>
      <c r="S18" s="233">
        <f>ORÇAMENTO!J16+ORÇAMENTO!J38</f>
        <v>834106.50449999992</v>
      </c>
      <c r="T18" s="207">
        <f>S18/S41</f>
        <v>8.1441730339855078E-2</v>
      </c>
    </row>
    <row r="19" spans="1:20" ht="36" x14ac:dyDescent="0.25">
      <c r="A19" s="253">
        <v>14</v>
      </c>
      <c r="B19" s="224" t="s">
        <v>215</v>
      </c>
      <c r="C19" s="244"/>
      <c r="D19" s="245"/>
      <c r="E19" s="245"/>
      <c r="F19" s="246"/>
      <c r="G19" s="385">
        <v>0.5</v>
      </c>
      <c r="H19" s="386"/>
      <c r="I19" s="208"/>
      <c r="J19" s="241"/>
      <c r="K19" s="385">
        <v>0.5</v>
      </c>
      <c r="L19" s="386"/>
      <c r="M19" s="208"/>
      <c r="N19" s="241"/>
      <c r="O19" s="358"/>
      <c r="P19" s="359"/>
      <c r="Q19" s="359"/>
      <c r="R19" s="360"/>
      <c r="S19" s="233">
        <f>ORÇAMENTO!J17+ORÇAMENTO!J39</f>
        <v>267084.94559999998</v>
      </c>
      <c r="T19" s="248">
        <f>S19/S41</f>
        <v>2.6078036797505953E-2</v>
      </c>
    </row>
    <row r="20" spans="1:20" x14ac:dyDescent="0.25">
      <c r="A20" s="253">
        <v>15</v>
      </c>
      <c r="B20" s="224" t="s">
        <v>216</v>
      </c>
      <c r="C20" s="244"/>
      <c r="D20" s="245"/>
      <c r="E20" s="245"/>
      <c r="F20" s="246"/>
      <c r="G20" s="242"/>
      <c r="H20" s="210"/>
      <c r="I20" s="208"/>
      <c r="J20" s="241"/>
      <c r="K20" s="385">
        <v>0.5</v>
      </c>
      <c r="L20" s="386"/>
      <c r="M20" s="208"/>
      <c r="N20" s="241"/>
      <c r="O20" s="385">
        <v>0.5</v>
      </c>
      <c r="P20" s="386"/>
      <c r="Q20" s="245"/>
      <c r="R20" s="246"/>
      <c r="S20" s="232">
        <f>ORÇAMENTO!J18+ORÇAMENTO!J40</f>
        <v>35608.102400000003</v>
      </c>
      <c r="T20" s="207">
        <f>S20/S41</f>
        <v>3.4767568145426769E-3</v>
      </c>
    </row>
    <row r="21" spans="1:20" ht="24" x14ac:dyDescent="0.25">
      <c r="A21" s="253">
        <v>16</v>
      </c>
      <c r="B21" s="224" t="s">
        <v>106</v>
      </c>
      <c r="C21" s="209"/>
      <c r="D21" s="210"/>
      <c r="E21" s="210"/>
      <c r="F21" s="211"/>
      <c r="G21" s="242"/>
      <c r="H21" s="210"/>
      <c r="I21" s="208"/>
      <c r="J21" s="241"/>
      <c r="K21" s="385">
        <v>0.5</v>
      </c>
      <c r="L21" s="386"/>
      <c r="M21" s="208"/>
      <c r="N21" s="206"/>
      <c r="O21" s="385">
        <v>0.5</v>
      </c>
      <c r="P21" s="386"/>
      <c r="Q21" s="210"/>
      <c r="R21" s="211"/>
      <c r="S21" s="233">
        <f>ORÇAMENTO!J62</f>
        <v>302439.30351771833</v>
      </c>
      <c r="T21" s="207">
        <f>S21/S41</f>
        <v>2.9530018131232069E-2</v>
      </c>
    </row>
    <row r="22" spans="1:20" x14ac:dyDescent="0.25">
      <c r="A22" s="253">
        <v>17</v>
      </c>
      <c r="B22" s="224" t="s">
        <v>24</v>
      </c>
      <c r="C22" s="209"/>
      <c r="D22" s="210"/>
      <c r="E22" s="210"/>
      <c r="F22" s="211"/>
      <c r="G22" s="242"/>
      <c r="H22" s="210"/>
      <c r="I22" s="208"/>
      <c r="J22" s="241"/>
      <c r="K22" s="385">
        <v>0.5</v>
      </c>
      <c r="L22" s="386"/>
      <c r="M22" s="208"/>
      <c r="N22" s="206"/>
      <c r="O22" s="385">
        <v>0.5</v>
      </c>
      <c r="P22" s="386"/>
      <c r="Q22" s="210"/>
      <c r="R22" s="211"/>
      <c r="S22" s="233">
        <f>ORÇAMENTO!J63</f>
        <v>148734.51187730051</v>
      </c>
      <c r="T22" s="207">
        <f>S22/S41</f>
        <v>1.4522361285028299E-2</v>
      </c>
    </row>
    <row r="23" spans="1:20" x14ac:dyDescent="0.25">
      <c r="A23" s="253">
        <v>18</v>
      </c>
      <c r="B23" s="224" t="s">
        <v>23</v>
      </c>
      <c r="C23" s="209"/>
      <c r="D23" s="210"/>
      <c r="E23" s="210"/>
      <c r="F23" s="211"/>
      <c r="G23" s="242"/>
      <c r="H23" s="210"/>
      <c r="I23" s="208"/>
      <c r="J23" s="241"/>
      <c r="K23" s="385">
        <v>0.5</v>
      </c>
      <c r="L23" s="386"/>
      <c r="M23" s="208"/>
      <c r="N23" s="206"/>
      <c r="O23" s="385">
        <v>0.5</v>
      </c>
      <c r="P23" s="386"/>
      <c r="Q23" s="210"/>
      <c r="R23" s="211"/>
      <c r="S23" s="233">
        <f>ORÇAMENTO!J64</f>
        <v>1458476.7131041873</v>
      </c>
      <c r="T23" s="248">
        <f>S23/S41</f>
        <v>0.14240491656013626</v>
      </c>
    </row>
    <row r="24" spans="1:20" x14ac:dyDescent="0.25">
      <c r="A24" s="253">
        <v>19</v>
      </c>
      <c r="B24" s="224" t="s">
        <v>217</v>
      </c>
      <c r="C24" s="244"/>
      <c r="D24" s="245"/>
      <c r="E24" s="245"/>
      <c r="F24" s="246"/>
      <c r="G24" s="242"/>
      <c r="H24" s="210"/>
      <c r="I24" s="208"/>
      <c r="J24" s="241"/>
      <c r="K24" s="385">
        <v>0.5</v>
      </c>
      <c r="L24" s="386"/>
      <c r="M24" s="208"/>
      <c r="N24" s="206"/>
      <c r="O24" s="385">
        <v>0.5</v>
      </c>
      <c r="P24" s="386"/>
      <c r="Q24" s="245"/>
      <c r="R24" s="246"/>
      <c r="S24" s="233">
        <f>ORÇAMENTO!J19+ORÇAMENTO!J41</f>
        <v>30472.857500000002</v>
      </c>
      <c r="T24" s="248">
        <f>S24/S41</f>
        <v>2.9753541421997519E-3</v>
      </c>
    </row>
    <row r="25" spans="1:20" ht="24" x14ac:dyDescent="0.25">
      <c r="A25" s="253">
        <v>20</v>
      </c>
      <c r="B25" s="224" t="s">
        <v>218</v>
      </c>
      <c r="C25" s="244"/>
      <c r="D25" s="245"/>
      <c r="E25" s="245"/>
      <c r="F25" s="246"/>
      <c r="G25" s="242"/>
      <c r="H25" s="210"/>
      <c r="I25" s="208"/>
      <c r="J25" s="241"/>
      <c r="K25" s="385">
        <v>0.5</v>
      </c>
      <c r="L25" s="386"/>
      <c r="M25" s="208"/>
      <c r="N25" s="206"/>
      <c r="O25" s="385">
        <v>0.5</v>
      </c>
      <c r="P25" s="386"/>
      <c r="Q25" s="245"/>
      <c r="R25" s="246"/>
      <c r="S25" s="233">
        <f>ORÇAMENTO!J42+ORÇAMENTO!J20</f>
        <v>897006.32567249995</v>
      </c>
      <c r="T25" s="207">
        <f>S25/S41</f>
        <v>8.7583236546459484E-2</v>
      </c>
    </row>
    <row r="26" spans="1:20" ht="24" x14ac:dyDescent="0.25">
      <c r="A26" s="253">
        <v>21</v>
      </c>
      <c r="B26" s="224" t="s">
        <v>219</v>
      </c>
      <c r="C26" s="244"/>
      <c r="D26" s="245"/>
      <c r="E26" s="245"/>
      <c r="F26" s="246"/>
      <c r="G26" s="358"/>
      <c r="H26" s="359"/>
      <c r="I26" s="359"/>
      <c r="J26" s="360"/>
      <c r="K26" s="385">
        <v>0.5</v>
      </c>
      <c r="L26" s="386"/>
      <c r="M26" s="208"/>
      <c r="N26" s="206"/>
      <c r="O26" s="385">
        <v>0.5</v>
      </c>
      <c r="P26" s="386"/>
      <c r="Q26" s="208"/>
      <c r="R26" s="241"/>
      <c r="S26" s="233">
        <f>ORÇAMENTO!J21+ORÇAMENTO!J43</f>
        <v>92463.738358859991</v>
      </c>
      <c r="T26" s="207">
        <f>S26/S41</f>
        <v>9.0281118838070277E-3</v>
      </c>
    </row>
    <row r="27" spans="1:20" x14ac:dyDescent="0.25">
      <c r="A27" s="253">
        <v>22</v>
      </c>
      <c r="B27" s="224" t="s">
        <v>220</v>
      </c>
      <c r="C27" s="244"/>
      <c r="D27" s="245"/>
      <c r="E27" s="245"/>
      <c r="F27" s="246"/>
      <c r="G27" s="358"/>
      <c r="H27" s="359"/>
      <c r="I27" s="359"/>
      <c r="J27" s="360"/>
      <c r="K27" s="385">
        <v>0.5</v>
      </c>
      <c r="L27" s="386"/>
      <c r="M27" s="208"/>
      <c r="N27" s="206"/>
      <c r="O27" s="385">
        <v>0.5</v>
      </c>
      <c r="P27" s="386"/>
      <c r="Q27" s="208"/>
      <c r="R27" s="241"/>
      <c r="S27" s="233">
        <f>ORÇAMENTO!J44+ORÇAMENTO!J22</f>
        <v>123841.55509177371</v>
      </c>
      <c r="T27" s="207">
        <f>S27/S41</f>
        <v>1.2091825780328204E-2</v>
      </c>
    </row>
    <row r="28" spans="1:20" x14ac:dyDescent="0.25">
      <c r="A28" s="253">
        <v>23</v>
      </c>
      <c r="B28" s="224" t="s">
        <v>98</v>
      </c>
      <c r="C28" s="244"/>
      <c r="D28" s="245"/>
      <c r="E28" s="245"/>
      <c r="F28" s="246"/>
      <c r="G28" s="358"/>
      <c r="H28" s="359"/>
      <c r="I28" s="359"/>
      <c r="J28" s="360"/>
      <c r="K28" s="385">
        <v>0.5</v>
      </c>
      <c r="L28" s="386"/>
      <c r="M28" s="208"/>
      <c r="N28" s="206"/>
      <c r="O28" s="385">
        <v>0.5</v>
      </c>
      <c r="P28" s="386"/>
      <c r="Q28" s="208"/>
      <c r="R28" s="241"/>
      <c r="S28" s="233">
        <f>ORÇAMENTO!J23+ORÇAMENTO!J45</f>
        <v>67891.388800000001</v>
      </c>
      <c r="T28" s="207">
        <f>S28/S41</f>
        <v>6.6288803039155032E-3</v>
      </c>
    </row>
    <row r="29" spans="1:20" x14ac:dyDescent="0.25">
      <c r="A29" s="253">
        <v>24</v>
      </c>
      <c r="B29" s="224" t="s">
        <v>16</v>
      </c>
      <c r="C29" s="244"/>
      <c r="D29" s="245"/>
      <c r="E29" s="245"/>
      <c r="F29" s="246"/>
      <c r="G29" s="358"/>
      <c r="H29" s="359"/>
      <c r="I29" s="359"/>
      <c r="J29" s="360"/>
      <c r="K29" s="385">
        <v>0.5</v>
      </c>
      <c r="L29" s="386"/>
      <c r="M29" s="208"/>
      <c r="N29" s="206"/>
      <c r="O29" s="385">
        <v>0.5</v>
      </c>
      <c r="P29" s="386"/>
      <c r="Q29" s="208"/>
      <c r="R29" s="241"/>
      <c r="S29" s="233">
        <f>ORÇAMENTO!J46+ORÇAMENTO!J24</f>
        <v>209500.51199999999</v>
      </c>
      <c r="T29" s="207">
        <f>S29/S41</f>
        <v>2.0455522301187825E-2</v>
      </c>
    </row>
    <row r="30" spans="1:20" x14ac:dyDescent="0.25">
      <c r="A30" s="253">
        <v>25</v>
      </c>
      <c r="B30" s="226" t="s">
        <v>125</v>
      </c>
      <c r="C30" s="385">
        <v>1</v>
      </c>
      <c r="D30" s="386"/>
      <c r="E30" s="386"/>
      <c r="F30" s="388"/>
      <c r="G30" s="358"/>
      <c r="H30" s="359"/>
      <c r="I30" s="359"/>
      <c r="J30" s="360"/>
      <c r="K30" s="242"/>
      <c r="L30" s="210"/>
      <c r="M30" s="208"/>
      <c r="N30" s="206"/>
      <c r="O30" s="242"/>
      <c r="P30" s="210"/>
      <c r="Q30" s="208"/>
      <c r="R30" s="241"/>
      <c r="S30" s="232">
        <f>ORÇAMENTO!J25</f>
        <v>59775.263999999996</v>
      </c>
      <c r="T30" s="207">
        <f>S30/S41</f>
        <v>5.8364260504117039E-3</v>
      </c>
    </row>
    <row r="31" spans="1:20" ht="24" x14ac:dyDescent="0.25">
      <c r="A31" s="253">
        <v>26</v>
      </c>
      <c r="B31" s="226" t="s">
        <v>126</v>
      </c>
      <c r="C31" s="385">
        <v>1</v>
      </c>
      <c r="D31" s="386"/>
      <c r="E31" s="386"/>
      <c r="F31" s="388"/>
      <c r="G31" s="358"/>
      <c r="H31" s="359"/>
      <c r="I31" s="359"/>
      <c r="J31" s="360"/>
      <c r="K31" s="242"/>
      <c r="L31" s="210"/>
      <c r="M31" s="208"/>
      <c r="N31" s="206"/>
      <c r="O31" s="242"/>
      <c r="P31" s="210"/>
      <c r="Q31" s="208"/>
      <c r="R31" s="241"/>
      <c r="S31" s="232">
        <f>ORÇAMENTO!J26</f>
        <v>182675.26800000001</v>
      </c>
      <c r="T31" s="207">
        <f>S31/S41</f>
        <v>1.7836319266128876E-2</v>
      </c>
    </row>
    <row r="32" spans="1:20" ht="24" x14ac:dyDescent="0.25">
      <c r="A32" s="253">
        <v>27</v>
      </c>
      <c r="B32" s="227" t="s">
        <v>123</v>
      </c>
      <c r="C32" s="244"/>
      <c r="D32" s="245"/>
      <c r="E32" s="245"/>
      <c r="F32" s="246"/>
      <c r="G32" s="358"/>
      <c r="H32" s="359"/>
      <c r="I32" s="359"/>
      <c r="J32" s="360"/>
      <c r="K32" s="242"/>
      <c r="L32" s="210"/>
      <c r="M32" s="208"/>
      <c r="N32" s="206"/>
      <c r="O32" s="385">
        <v>1</v>
      </c>
      <c r="P32" s="386"/>
      <c r="Q32" s="386"/>
      <c r="R32" s="388"/>
      <c r="S32" s="232">
        <f>ORÇAMENTO!J50</f>
        <v>16387.681999999997</v>
      </c>
      <c r="T32" s="207">
        <f>S32/S41</f>
        <v>1.60008484664598E-3</v>
      </c>
    </row>
    <row r="33" spans="1:24" x14ac:dyDescent="0.25">
      <c r="A33" s="253">
        <v>28</v>
      </c>
      <c r="B33" s="228" t="s">
        <v>193</v>
      </c>
      <c r="C33" s="244"/>
      <c r="D33" s="245"/>
      <c r="E33" s="245"/>
      <c r="F33" s="246"/>
      <c r="G33" s="358"/>
      <c r="H33" s="359"/>
      <c r="I33" s="359"/>
      <c r="J33" s="360"/>
      <c r="K33" s="242"/>
      <c r="L33" s="210"/>
      <c r="M33" s="208"/>
      <c r="N33" s="206"/>
      <c r="O33" s="385">
        <v>1</v>
      </c>
      <c r="P33" s="386"/>
      <c r="Q33" s="386"/>
      <c r="R33" s="388"/>
      <c r="S33" s="232">
        <f>ORÇAMENTO!J51</f>
        <v>20328.560000000001</v>
      </c>
      <c r="T33" s="207">
        <f>S33/S41</f>
        <v>1.9848701488187049E-3</v>
      </c>
    </row>
    <row r="34" spans="1:24" x14ac:dyDescent="0.25">
      <c r="A34" s="253">
        <v>29</v>
      </c>
      <c r="B34" s="228" t="s">
        <v>194</v>
      </c>
      <c r="C34" s="385">
        <v>1</v>
      </c>
      <c r="D34" s="386"/>
      <c r="E34" s="386"/>
      <c r="F34" s="388"/>
      <c r="G34" s="358"/>
      <c r="H34" s="359"/>
      <c r="I34" s="359"/>
      <c r="J34" s="360"/>
      <c r="K34" s="242"/>
      <c r="L34" s="210"/>
      <c r="M34" s="208"/>
      <c r="N34" s="241"/>
      <c r="O34" s="247"/>
      <c r="P34" s="210"/>
      <c r="Q34" s="208"/>
      <c r="R34" s="241"/>
      <c r="S34" s="232">
        <f>ORÇAMENTO!J52</f>
        <v>2331.9699999999998</v>
      </c>
      <c r="T34" s="207">
        <f>S34/S41</f>
        <v>2.2769235208695325E-4</v>
      </c>
    </row>
    <row r="35" spans="1:24" ht="24" x14ac:dyDescent="0.25">
      <c r="A35" s="253">
        <v>30</v>
      </c>
      <c r="B35" s="229" t="s">
        <v>195</v>
      </c>
      <c r="C35" s="244"/>
      <c r="D35" s="245"/>
      <c r="E35" s="245"/>
      <c r="F35" s="246"/>
      <c r="G35" s="358"/>
      <c r="H35" s="359"/>
      <c r="I35" s="359"/>
      <c r="J35" s="360"/>
      <c r="K35" s="385">
        <v>0.5</v>
      </c>
      <c r="L35" s="386"/>
      <c r="M35" s="208"/>
      <c r="N35" s="206"/>
      <c r="O35" s="385">
        <v>0.5</v>
      </c>
      <c r="P35" s="386"/>
      <c r="Q35" s="208"/>
      <c r="R35" s="206"/>
      <c r="S35" s="232">
        <f>ORÇAMENTO!J53</f>
        <v>19428</v>
      </c>
      <c r="T35" s="207">
        <f>S35/S41</f>
        <v>1.8969399333376193E-3</v>
      </c>
    </row>
    <row r="36" spans="1:24" x14ac:dyDescent="0.25">
      <c r="A36" s="253">
        <v>31</v>
      </c>
      <c r="B36" s="228" t="s">
        <v>201</v>
      </c>
      <c r="C36" s="385">
        <v>1</v>
      </c>
      <c r="D36" s="386"/>
      <c r="E36" s="386"/>
      <c r="F36" s="388"/>
      <c r="G36" s="358"/>
      <c r="H36" s="359"/>
      <c r="I36" s="359"/>
      <c r="J36" s="360"/>
      <c r="K36" s="358"/>
      <c r="L36" s="359"/>
      <c r="M36" s="359"/>
      <c r="N36" s="360"/>
      <c r="O36" s="358"/>
      <c r="P36" s="359"/>
      <c r="Q36" s="359"/>
      <c r="R36" s="360"/>
      <c r="S36" s="232">
        <f>ORÇAMENTO!J54</f>
        <v>6546.7199999999993</v>
      </c>
      <c r="T36" s="207">
        <f>S36/S41</f>
        <v>6.3921837556001949E-4</v>
      </c>
    </row>
    <row r="37" spans="1:24" x14ac:dyDescent="0.25">
      <c r="A37" s="253">
        <v>32</v>
      </c>
      <c r="B37" s="228" t="s">
        <v>203</v>
      </c>
      <c r="C37" s="385">
        <v>1</v>
      </c>
      <c r="D37" s="386"/>
      <c r="E37" s="386"/>
      <c r="F37" s="388"/>
      <c r="G37" s="358"/>
      <c r="H37" s="359"/>
      <c r="I37" s="359"/>
      <c r="J37" s="360"/>
      <c r="K37" s="358"/>
      <c r="L37" s="359"/>
      <c r="M37" s="359"/>
      <c r="N37" s="360"/>
      <c r="O37" s="358"/>
      <c r="P37" s="359"/>
      <c r="Q37" s="359"/>
      <c r="R37" s="360"/>
      <c r="S37" s="232">
        <f>ORÇAMENTO!J55</f>
        <v>4566.6960000000008</v>
      </c>
      <c r="T37" s="207">
        <f>S37/S41</f>
        <v>4.4588985000067812E-4</v>
      </c>
    </row>
    <row r="38" spans="1:24" ht="24" x14ac:dyDescent="0.25">
      <c r="A38" s="253">
        <v>33</v>
      </c>
      <c r="B38" s="227" t="s">
        <v>200</v>
      </c>
      <c r="C38" s="385">
        <v>1</v>
      </c>
      <c r="D38" s="386"/>
      <c r="E38" s="386"/>
      <c r="F38" s="388"/>
      <c r="G38" s="358"/>
      <c r="H38" s="359"/>
      <c r="I38" s="359"/>
      <c r="J38" s="360"/>
      <c r="K38" s="358"/>
      <c r="L38" s="359"/>
      <c r="M38" s="359"/>
      <c r="N38" s="360"/>
      <c r="O38" s="358"/>
      <c r="P38" s="359"/>
      <c r="Q38" s="359"/>
      <c r="R38" s="360"/>
      <c r="S38" s="232">
        <f>ORÇAMENTO!J56</f>
        <v>116202.9</v>
      </c>
      <c r="T38" s="207">
        <f>S38/S41</f>
        <v>1.1345991423699714E-2</v>
      </c>
    </row>
    <row r="39" spans="1:24" ht="24" x14ac:dyDescent="0.25">
      <c r="A39" s="253">
        <v>34</v>
      </c>
      <c r="B39" s="227" t="s">
        <v>202</v>
      </c>
      <c r="C39" s="385">
        <v>1</v>
      </c>
      <c r="D39" s="386"/>
      <c r="E39" s="386"/>
      <c r="F39" s="388"/>
      <c r="G39" s="358"/>
      <c r="H39" s="359"/>
      <c r="I39" s="359"/>
      <c r="J39" s="360"/>
      <c r="K39" s="358"/>
      <c r="L39" s="359"/>
      <c r="M39" s="359"/>
      <c r="N39" s="360"/>
      <c r="O39" s="358"/>
      <c r="P39" s="359"/>
      <c r="Q39" s="359"/>
      <c r="R39" s="360"/>
      <c r="S39" s="232">
        <f>ORÇAMENTO!J57</f>
        <v>3339.6</v>
      </c>
      <c r="T39" s="207">
        <f>S39/S41</f>
        <v>3.2607682733036406E-4</v>
      </c>
    </row>
    <row r="40" spans="1:24" ht="15.75" thickBot="1" x14ac:dyDescent="0.3">
      <c r="A40" s="253">
        <v>35</v>
      </c>
      <c r="B40" s="230" t="s">
        <v>199</v>
      </c>
      <c r="C40" s="393">
        <v>1</v>
      </c>
      <c r="D40" s="394"/>
      <c r="E40" s="394"/>
      <c r="F40" s="395"/>
      <c r="G40" s="396"/>
      <c r="H40" s="397"/>
      <c r="I40" s="397"/>
      <c r="J40" s="398"/>
      <c r="K40" s="396"/>
      <c r="L40" s="397"/>
      <c r="M40" s="397"/>
      <c r="N40" s="398"/>
      <c r="O40" s="396"/>
      <c r="P40" s="397"/>
      <c r="Q40" s="397"/>
      <c r="R40" s="398"/>
      <c r="S40" s="232">
        <f>ORÇAMENTO!J58</f>
        <v>28359.040000000001</v>
      </c>
      <c r="T40" s="234">
        <f>S40/S41</f>
        <v>2.7689620880748857E-3</v>
      </c>
    </row>
    <row r="41" spans="1:24" ht="15.75" thickBot="1" x14ac:dyDescent="0.3">
      <c r="A41" s="389" t="s">
        <v>316</v>
      </c>
      <c r="B41" s="390"/>
      <c r="C41" s="371">
        <f>S9+S10+S11+S12+S13*C13+S14*C14+S30+S31+S34+S36+S37+S38+S39+S40</f>
        <v>2812191.7293383009</v>
      </c>
      <c r="D41" s="391"/>
      <c r="E41" s="391"/>
      <c r="F41" s="392"/>
      <c r="G41" s="371">
        <f>S13*G13+S14*G14+S15*G15+S16*G16+S17*G17+S18*G18+S19*G19</f>
        <v>2806344.4913375005</v>
      </c>
      <c r="H41" s="391"/>
      <c r="I41" s="391"/>
      <c r="J41" s="392"/>
      <c r="K41" s="371">
        <f>S15*K15+S16*K16+S17*K17+S18*K18+S19*K19+S20*K20+S21*K21+S22*K22+S23*K23+S24*K24+S25*K25+S26*K26+S27*K27+S28*K28+S29*K29+S35*K35</f>
        <v>2584273.7119511701</v>
      </c>
      <c r="L41" s="391"/>
      <c r="M41" s="391"/>
      <c r="N41" s="392"/>
      <c r="O41" s="371">
        <f>S20*O20+S21*O21+S22*O22+S23*O23+S24*O24+S25*O25+S26*O26+S27*O27+S28*O28+S29*O29+S32+S33+S35*O35</f>
        <v>1729647.7461611698</v>
      </c>
      <c r="P41" s="391"/>
      <c r="Q41" s="391"/>
      <c r="R41" s="392"/>
      <c r="S41" s="205">
        <f>SUM(S6:S40)</f>
        <v>10241758.138233144</v>
      </c>
      <c r="T41" s="250">
        <f>SUM(T6:T40)</f>
        <v>0.99999999999999933</v>
      </c>
    </row>
    <row r="42" spans="1:24" ht="15.75" thickBot="1" x14ac:dyDescent="0.3">
      <c r="A42" s="399" t="s">
        <v>315</v>
      </c>
      <c r="B42" s="400"/>
      <c r="C42" s="362">
        <f>C41/A48</f>
        <v>0.2831315088655294</v>
      </c>
      <c r="D42" s="363"/>
      <c r="E42" s="363"/>
      <c r="F42" s="364"/>
      <c r="G42" s="365">
        <f>G41/A48</f>
        <v>0.28254280884888722</v>
      </c>
      <c r="H42" s="366"/>
      <c r="I42" s="366"/>
      <c r="J42" s="367"/>
      <c r="K42" s="365">
        <f>K41/A48</f>
        <v>0.26018471918286357</v>
      </c>
      <c r="L42" s="366"/>
      <c r="M42" s="366"/>
      <c r="N42" s="367"/>
      <c r="O42" s="365">
        <f>O41/A48</f>
        <v>0.17414096310271956</v>
      </c>
      <c r="P42" s="366"/>
      <c r="Q42" s="366"/>
      <c r="R42" s="367"/>
      <c r="S42" s="214"/>
      <c r="T42" s="215"/>
    </row>
    <row r="43" spans="1:24" ht="15.75" thickBot="1" x14ac:dyDescent="0.3">
      <c r="A43" s="212"/>
      <c r="B43" s="213" t="s">
        <v>317</v>
      </c>
      <c r="C43" s="368">
        <f>C41+C6*S6+S7*C7+S8*C8</f>
        <v>2923208.7703009765</v>
      </c>
      <c r="D43" s="369"/>
      <c r="E43" s="369"/>
      <c r="F43" s="370"/>
      <c r="G43" s="371">
        <f>G41+S6*G6+S7*G7</f>
        <v>2863191.125197236</v>
      </c>
      <c r="H43" s="372"/>
      <c r="I43" s="372"/>
      <c r="J43" s="373"/>
      <c r="K43" s="371">
        <f>K41+S6*K6+S7*K7</f>
        <v>2636621.9756622338</v>
      </c>
      <c r="L43" s="372"/>
      <c r="M43" s="372"/>
      <c r="N43" s="373"/>
      <c r="O43" s="371">
        <f>O41+S6*O6+S7*O7+S8*O8</f>
        <v>1818736.2670726953</v>
      </c>
      <c r="P43" s="372"/>
      <c r="Q43" s="372"/>
      <c r="R43" s="373"/>
      <c r="S43" s="214"/>
      <c r="T43" s="251"/>
      <c r="U43" s="252"/>
      <c r="V43" s="252"/>
      <c r="W43" s="252"/>
      <c r="X43" s="249"/>
    </row>
    <row r="44" spans="1:24" ht="15.75" thickBot="1" x14ac:dyDescent="0.3">
      <c r="A44" s="399" t="s">
        <v>318</v>
      </c>
      <c r="B44" s="400"/>
      <c r="C44" s="362">
        <f>C43/S41</f>
        <v>0.28542060170201144</v>
      </c>
      <c r="D44" s="363"/>
      <c r="E44" s="363"/>
      <c r="F44" s="364"/>
      <c r="G44" s="365">
        <f>G43/S41+C44</f>
        <v>0.56498111138723428</v>
      </c>
      <c r="H44" s="366"/>
      <c r="I44" s="366"/>
      <c r="J44" s="367"/>
      <c r="K44" s="365">
        <f>K43/S41+G44</f>
        <v>0.82241952577622035</v>
      </c>
      <c r="L44" s="366"/>
      <c r="M44" s="366"/>
      <c r="N44" s="367"/>
      <c r="O44" s="365">
        <f>O43/S41+K44</f>
        <v>0.99999999999999989</v>
      </c>
      <c r="P44" s="366"/>
      <c r="Q44" s="366"/>
      <c r="R44" s="367"/>
      <c r="T44" s="215"/>
    </row>
    <row r="45" spans="1:24" ht="15.75" thickBot="1" x14ac:dyDescent="0.3">
      <c r="A45" s="399" t="s">
        <v>311</v>
      </c>
      <c r="B45" s="400"/>
      <c r="C45" s="371">
        <f>C43</f>
        <v>2923208.7703009765</v>
      </c>
      <c r="D45" s="391"/>
      <c r="E45" s="391"/>
      <c r="F45" s="392"/>
      <c r="G45" s="371">
        <f>C45+G43</f>
        <v>5786399.8954982124</v>
      </c>
      <c r="H45" s="391"/>
      <c r="I45" s="391"/>
      <c r="J45" s="392"/>
      <c r="K45" s="371">
        <f>G45+K43</f>
        <v>8423021.8711604457</v>
      </c>
      <c r="L45" s="391"/>
      <c r="M45" s="391"/>
      <c r="N45" s="392"/>
      <c r="O45" s="371">
        <f>K45+O43</f>
        <v>10241758.13823314</v>
      </c>
      <c r="P45" s="401"/>
      <c r="Q45" s="401"/>
      <c r="R45" s="402"/>
      <c r="S45" s="214"/>
      <c r="T45" s="215"/>
    </row>
    <row r="46" spans="1:24" x14ac:dyDescent="0.25">
      <c r="D46" s="361"/>
      <c r="E46" s="361"/>
      <c r="T46" s="243"/>
    </row>
    <row r="47" spans="1:24" ht="15.75" x14ac:dyDescent="0.25">
      <c r="A47" s="320" t="s">
        <v>313</v>
      </c>
      <c r="B47" s="320"/>
      <c r="C47" s="320"/>
      <c r="D47" s="320"/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0"/>
    </row>
    <row r="48" spans="1:24" x14ac:dyDescent="0.25">
      <c r="A48" s="256">
        <f>SUM(S9:S40)</f>
        <v>9932457.6787881441</v>
      </c>
      <c r="B48" s="1"/>
      <c r="C48" s="1"/>
      <c r="D48" s="1"/>
      <c r="E48" s="1"/>
      <c r="F48" s="1"/>
      <c r="G48" s="1"/>
      <c r="H48" s="63"/>
    </row>
    <row r="49" spans="1:20" ht="15.75" x14ac:dyDescent="0.25">
      <c r="A49" s="292" t="s">
        <v>103</v>
      </c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</row>
    <row r="50" spans="1:20" ht="15.75" x14ac:dyDescent="0.25">
      <c r="A50" s="291" t="s">
        <v>101</v>
      </c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</row>
    <row r="51" spans="1:20" ht="15.75" x14ac:dyDescent="0.25">
      <c r="A51" s="291" t="s">
        <v>102</v>
      </c>
      <c r="B51" s="291"/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</row>
  </sheetData>
  <mergeCells count="141">
    <mergeCell ref="A42:B42"/>
    <mergeCell ref="C44:F44"/>
    <mergeCell ref="G42:J42"/>
    <mergeCell ref="K42:N42"/>
    <mergeCell ref="O42:R42"/>
    <mergeCell ref="A45:B45"/>
    <mergeCell ref="C45:F45"/>
    <mergeCell ref="G45:J45"/>
    <mergeCell ref="K45:N45"/>
    <mergeCell ref="O45:R45"/>
    <mergeCell ref="A44:B44"/>
    <mergeCell ref="A41:B41"/>
    <mergeCell ref="C41:F41"/>
    <mergeCell ref="G41:J41"/>
    <mergeCell ref="K41:N41"/>
    <mergeCell ref="O41:R41"/>
    <mergeCell ref="C40:F40"/>
    <mergeCell ref="G40:J40"/>
    <mergeCell ref="K40:N40"/>
    <mergeCell ref="O40:R40"/>
    <mergeCell ref="C38:F38"/>
    <mergeCell ref="G38:J38"/>
    <mergeCell ref="K38:N38"/>
    <mergeCell ref="G28:J28"/>
    <mergeCell ref="G29:J29"/>
    <mergeCell ref="C30:F30"/>
    <mergeCell ref="G30:J30"/>
    <mergeCell ref="O38:R38"/>
    <mergeCell ref="C39:F39"/>
    <mergeCell ref="G39:J39"/>
    <mergeCell ref="K39:N39"/>
    <mergeCell ref="O39:R39"/>
    <mergeCell ref="K36:N36"/>
    <mergeCell ref="O36:R36"/>
    <mergeCell ref="C37:F37"/>
    <mergeCell ref="G37:J37"/>
    <mergeCell ref="K37:N37"/>
    <mergeCell ref="O37:R37"/>
    <mergeCell ref="C36:F36"/>
    <mergeCell ref="G36:J36"/>
    <mergeCell ref="O28:P28"/>
    <mergeCell ref="O29:P29"/>
    <mergeCell ref="K28:L28"/>
    <mergeCell ref="K29:L29"/>
    <mergeCell ref="G35:J35"/>
    <mergeCell ref="G12:J12"/>
    <mergeCell ref="K12:N12"/>
    <mergeCell ref="O12:R12"/>
    <mergeCell ref="K13:N13"/>
    <mergeCell ref="O13:R13"/>
    <mergeCell ref="O32:R32"/>
    <mergeCell ref="O33:R33"/>
    <mergeCell ref="O35:P35"/>
    <mergeCell ref="K35:L35"/>
    <mergeCell ref="G31:J31"/>
    <mergeCell ref="G32:J32"/>
    <mergeCell ref="G33:J33"/>
    <mergeCell ref="K20:L20"/>
    <mergeCell ref="K21:L21"/>
    <mergeCell ref="O20:P20"/>
    <mergeCell ref="O21:P21"/>
    <mergeCell ref="O22:P22"/>
    <mergeCell ref="O23:P23"/>
    <mergeCell ref="O24:P24"/>
    <mergeCell ref="O25:P25"/>
    <mergeCell ref="O26:P26"/>
    <mergeCell ref="O27:P27"/>
    <mergeCell ref="K22:L22"/>
    <mergeCell ref="G19:H19"/>
    <mergeCell ref="K15:L15"/>
    <mergeCell ref="K16:L16"/>
    <mergeCell ref="K17:L17"/>
    <mergeCell ref="K18:L18"/>
    <mergeCell ref="K19:L19"/>
    <mergeCell ref="G26:J26"/>
    <mergeCell ref="G27:J27"/>
    <mergeCell ref="C34:F34"/>
    <mergeCell ref="G34:J34"/>
    <mergeCell ref="C31:F31"/>
    <mergeCell ref="K23:L23"/>
    <mergeCell ref="K24:L24"/>
    <mergeCell ref="K25:L25"/>
    <mergeCell ref="K26:L26"/>
    <mergeCell ref="K27:L27"/>
    <mergeCell ref="O16:R16"/>
    <mergeCell ref="O17:R17"/>
    <mergeCell ref="O18:R18"/>
    <mergeCell ref="C13:D13"/>
    <mergeCell ref="C14:D14"/>
    <mergeCell ref="G13:H13"/>
    <mergeCell ref="G14:H14"/>
    <mergeCell ref="G15:H15"/>
    <mergeCell ref="G16:H16"/>
    <mergeCell ref="G17:H17"/>
    <mergeCell ref="G18:H18"/>
    <mergeCell ref="C1:T1"/>
    <mergeCell ref="C2:T2"/>
    <mergeCell ref="C3:T3"/>
    <mergeCell ref="C4:T4"/>
    <mergeCell ref="C5:F5"/>
    <mergeCell ref="G5:J5"/>
    <mergeCell ref="K5:N5"/>
    <mergeCell ref="O5:R5"/>
    <mergeCell ref="C9:F9"/>
    <mergeCell ref="C6:D6"/>
    <mergeCell ref="C7:D7"/>
    <mergeCell ref="G6:H6"/>
    <mergeCell ref="G7:H7"/>
    <mergeCell ref="K6:L6"/>
    <mergeCell ref="K7:L7"/>
    <mergeCell ref="O6:P6"/>
    <mergeCell ref="O7:P7"/>
    <mergeCell ref="C8:D8"/>
    <mergeCell ref="O8:P8"/>
    <mergeCell ref="H9:I9"/>
    <mergeCell ref="L9:M9"/>
    <mergeCell ref="P9:Q9"/>
    <mergeCell ref="A47:T47"/>
    <mergeCell ref="A49:T49"/>
    <mergeCell ref="A50:T50"/>
    <mergeCell ref="A51:T51"/>
    <mergeCell ref="H10:I10"/>
    <mergeCell ref="L10:M10"/>
    <mergeCell ref="P10:Q10"/>
    <mergeCell ref="C10:F10"/>
    <mergeCell ref="K14:N14"/>
    <mergeCell ref="O14:R14"/>
    <mergeCell ref="O15:R15"/>
    <mergeCell ref="G11:J11"/>
    <mergeCell ref="C12:F12"/>
    <mergeCell ref="D46:E46"/>
    <mergeCell ref="C42:F42"/>
    <mergeCell ref="G44:J44"/>
    <mergeCell ref="K44:N44"/>
    <mergeCell ref="O44:R44"/>
    <mergeCell ref="C43:F43"/>
    <mergeCell ref="G43:J43"/>
    <mergeCell ref="K43:N43"/>
    <mergeCell ref="O43:R43"/>
    <mergeCell ref="C11:F11"/>
    <mergeCell ref="O19:R19"/>
  </mergeCells>
  <pageMargins left="0.511811024" right="0.511811024" top="0.78740157499999996" bottom="0.78740157499999996" header="0.31496062000000002" footer="0.31496062000000002"/>
  <pageSetup paperSize="9" scale="93" fitToHeight="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A20" sqref="A20:E20"/>
    </sheetView>
  </sheetViews>
  <sheetFormatPr defaultRowHeight="15" x14ac:dyDescent="0.25"/>
  <cols>
    <col min="1" max="1" width="38.5703125" bestFit="1" customWidth="1"/>
    <col min="2" max="2" width="9.28515625" bestFit="1" customWidth="1"/>
    <col min="3" max="3" width="16.42578125" bestFit="1" customWidth="1"/>
    <col min="4" max="4" width="13.5703125" bestFit="1" customWidth="1"/>
    <col min="5" max="5" width="13.140625" bestFit="1" customWidth="1"/>
  </cols>
  <sheetData>
    <row r="1" spans="1:5" x14ac:dyDescent="0.25">
      <c r="A1" s="409" t="s">
        <v>321</v>
      </c>
      <c r="B1" s="410"/>
      <c r="C1" s="410"/>
      <c r="D1" s="410"/>
      <c r="E1" s="411"/>
    </row>
    <row r="2" spans="1:5" x14ac:dyDescent="0.25">
      <c r="A2" s="412" t="s">
        <v>135</v>
      </c>
      <c r="B2" s="412" t="s">
        <v>21</v>
      </c>
      <c r="C2" s="414" t="s">
        <v>136</v>
      </c>
      <c r="D2" s="416" t="s">
        <v>137</v>
      </c>
      <c r="E2" s="417"/>
    </row>
    <row r="3" spans="1:5" x14ac:dyDescent="0.25">
      <c r="A3" s="413"/>
      <c r="B3" s="413"/>
      <c r="C3" s="415"/>
      <c r="D3" s="84" t="s">
        <v>138</v>
      </c>
      <c r="E3" s="85" t="s">
        <v>139</v>
      </c>
    </row>
    <row r="4" spans="1:5" x14ac:dyDescent="0.25">
      <c r="A4" s="404" t="s">
        <v>140</v>
      </c>
      <c r="B4" s="405"/>
      <c r="C4" s="405"/>
      <c r="D4" s="405"/>
      <c r="E4" s="408"/>
    </row>
    <row r="5" spans="1:5" x14ac:dyDescent="0.25">
      <c r="A5" s="86" t="s">
        <v>141</v>
      </c>
      <c r="B5" s="87" t="s">
        <v>142</v>
      </c>
      <c r="C5" s="223">
        <v>16412.16</v>
      </c>
      <c r="D5" s="89">
        <v>2</v>
      </c>
      <c r="E5" s="88">
        <f>(C5*D5)</f>
        <v>32824.32</v>
      </c>
    </row>
    <row r="6" spans="1:5" x14ac:dyDescent="0.25">
      <c r="A6" s="86" t="s">
        <v>143</v>
      </c>
      <c r="B6" s="90" t="s">
        <v>142</v>
      </c>
      <c r="C6" s="91">
        <v>6161.65</v>
      </c>
      <c r="D6" s="89">
        <v>4</v>
      </c>
      <c r="E6" s="88">
        <f>(C6*D6)</f>
        <v>24646.6</v>
      </c>
    </row>
    <row r="7" spans="1:5" x14ac:dyDescent="0.25">
      <c r="A7" s="86" t="s">
        <v>144</v>
      </c>
      <c r="B7" s="90" t="s">
        <v>142</v>
      </c>
      <c r="C7" s="91">
        <v>3691.65</v>
      </c>
      <c r="D7" s="89">
        <v>4</v>
      </c>
      <c r="E7" s="88">
        <f>(C7*D7)</f>
        <v>14766.6</v>
      </c>
    </row>
    <row r="8" spans="1:5" x14ac:dyDescent="0.25">
      <c r="A8" s="86" t="s">
        <v>145</v>
      </c>
      <c r="B8" s="90" t="s">
        <v>142</v>
      </c>
      <c r="C8" s="91">
        <v>6161.65</v>
      </c>
      <c r="D8" s="89">
        <v>4</v>
      </c>
      <c r="E8" s="88">
        <f>(C8*D8)</f>
        <v>24646.6</v>
      </c>
    </row>
    <row r="9" spans="1:5" x14ac:dyDescent="0.25">
      <c r="A9" s="92"/>
      <c r="B9" s="93"/>
      <c r="C9" s="94" t="s">
        <v>9</v>
      </c>
      <c r="D9" s="95" t="s">
        <v>146</v>
      </c>
      <c r="E9" s="196">
        <f>SUM(E5:E8)</f>
        <v>96884.12</v>
      </c>
    </row>
    <row r="10" spans="1:5" x14ac:dyDescent="0.25">
      <c r="A10" s="404" t="s">
        <v>147</v>
      </c>
      <c r="B10" s="405"/>
      <c r="C10" s="405"/>
      <c r="D10" s="405"/>
      <c r="E10" s="406"/>
    </row>
    <row r="11" spans="1:5" x14ac:dyDescent="0.25">
      <c r="A11" s="86" t="s">
        <v>148</v>
      </c>
      <c r="B11" s="90" t="s">
        <v>142</v>
      </c>
      <c r="C11" s="96">
        <v>2947.31</v>
      </c>
      <c r="D11" s="97">
        <v>4</v>
      </c>
      <c r="E11" s="88">
        <f>(C11*D11)</f>
        <v>11789.24</v>
      </c>
    </row>
    <row r="12" spans="1:5" x14ac:dyDescent="0.25">
      <c r="A12" s="98"/>
      <c r="B12" s="99"/>
      <c r="C12" s="100"/>
      <c r="D12" s="101" t="s">
        <v>20</v>
      </c>
      <c r="E12" s="85">
        <f>E11</f>
        <v>11789.24</v>
      </c>
    </row>
    <row r="13" spans="1:5" x14ac:dyDescent="0.25">
      <c r="A13" s="404" t="s">
        <v>149</v>
      </c>
      <c r="B13" s="405"/>
      <c r="C13" s="405"/>
      <c r="D13" s="405"/>
      <c r="E13" s="406"/>
    </row>
    <row r="14" spans="1:5" x14ac:dyDescent="0.25">
      <c r="A14" s="102" t="s">
        <v>150</v>
      </c>
      <c r="B14" s="90" t="s">
        <v>142</v>
      </c>
      <c r="C14" s="96">
        <v>3604.89</v>
      </c>
      <c r="D14" s="97">
        <v>4</v>
      </c>
      <c r="E14" s="88">
        <f>(C14*D14)</f>
        <v>14419.56</v>
      </c>
    </row>
    <row r="15" spans="1:5" x14ac:dyDescent="0.25">
      <c r="A15" s="103"/>
      <c r="B15" s="103"/>
      <c r="C15" s="94"/>
      <c r="D15" s="104" t="s">
        <v>20</v>
      </c>
      <c r="E15" s="85">
        <f>E14</f>
        <v>14419.56</v>
      </c>
    </row>
    <row r="16" spans="1:5" x14ac:dyDescent="0.25">
      <c r="A16" s="105"/>
      <c r="B16" s="105"/>
      <c r="C16" s="106"/>
      <c r="D16" s="101" t="s">
        <v>151</v>
      </c>
      <c r="E16" s="85">
        <f>(E9+E12+E15)</f>
        <v>123092.92</v>
      </c>
    </row>
    <row r="17" spans="1:5" x14ac:dyDescent="0.25">
      <c r="A17" s="105"/>
      <c r="B17" s="105"/>
      <c r="C17" s="106"/>
      <c r="D17" s="101" t="s">
        <v>248</v>
      </c>
      <c r="E17" s="85">
        <f xml:space="preserve"> ((E16*25.53)/100)</f>
        <v>31425.622476</v>
      </c>
    </row>
    <row r="18" spans="1:5" x14ac:dyDescent="0.25">
      <c r="A18" s="107"/>
      <c r="B18" s="107"/>
      <c r="C18" s="108"/>
      <c r="D18" s="109" t="s">
        <v>152</v>
      </c>
      <c r="E18" s="197">
        <f>(E16+E17)</f>
        <v>154518.542476</v>
      </c>
    </row>
    <row r="19" spans="1:5" x14ac:dyDescent="0.25">
      <c r="C19" s="111"/>
      <c r="E19" s="112"/>
    </row>
    <row r="20" spans="1:5" x14ac:dyDescent="0.25">
      <c r="A20" s="407" t="s">
        <v>314</v>
      </c>
      <c r="B20" s="407"/>
      <c r="C20" s="407"/>
      <c r="D20" s="407"/>
      <c r="E20" s="407"/>
    </row>
    <row r="21" spans="1:5" x14ac:dyDescent="0.25">
      <c r="A21" s="403" t="s">
        <v>103</v>
      </c>
      <c r="B21" s="403"/>
      <c r="C21" s="403"/>
      <c r="D21" s="403"/>
      <c r="E21" s="403"/>
    </row>
    <row r="22" spans="1:5" x14ac:dyDescent="0.25">
      <c r="A22" s="403" t="s">
        <v>101</v>
      </c>
      <c r="B22" s="403"/>
      <c r="C22" s="403"/>
      <c r="D22" s="403"/>
      <c r="E22" s="403"/>
    </row>
    <row r="23" spans="1:5" x14ac:dyDescent="0.25">
      <c r="A23" s="403" t="s">
        <v>102</v>
      </c>
      <c r="B23" s="403"/>
      <c r="C23" s="403"/>
      <c r="D23" s="403"/>
      <c r="E23" s="403"/>
    </row>
  </sheetData>
  <mergeCells count="12">
    <mergeCell ref="A4:E4"/>
    <mergeCell ref="A1:E1"/>
    <mergeCell ref="A2:A3"/>
    <mergeCell ref="B2:B3"/>
    <mergeCell ref="C2:C3"/>
    <mergeCell ref="D2:E2"/>
    <mergeCell ref="A21:E21"/>
    <mergeCell ref="A22:E22"/>
    <mergeCell ref="A23:E23"/>
    <mergeCell ref="A10:E10"/>
    <mergeCell ref="A13:E13"/>
    <mergeCell ref="A20:E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C14" sqref="C14"/>
    </sheetView>
  </sheetViews>
  <sheetFormatPr defaultRowHeight="15" x14ac:dyDescent="0.25"/>
  <cols>
    <col min="1" max="1" width="68.7109375" bestFit="1" customWidth="1"/>
    <col min="2" max="2" width="9.28515625" bestFit="1" customWidth="1"/>
    <col min="3" max="3" width="16.42578125" bestFit="1" customWidth="1"/>
    <col min="4" max="4" width="13.7109375" bestFit="1" customWidth="1"/>
    <col min="5" max="5" width="13.140625" bestFit="1" customWidth="1"/>
  </cols>
  <sheetData>
    <row r="1" spans="1:5" x14ac:dyDescent="0.25">
      <c r="A1" s="419" t="s">
        <v>322</v>
      </c>
      <c r="B1" s="419"/>
      <c r="C1" s="419"/>
      <c r="D1" s="419"/>
      <c r="E1" s="419"/>
    </row>
    <row r="2" spans="1:5" x14ac:dyDescent="0.25">
      <c r="A2" s="419" t="s">
        <v>135</v>
      </c>
      <c r="B2" s="419" t="s">
        <v>21</v>
      </c>
      <c r="C2" s="420" t="s">
        <v>136</v>
      </c>
      <c r="D2" s="421" t="s">
        <v>153</v>
      </c>
      <c r="E2" s="421"/>
    </row>
    <row r="3" spans="1:5" x14ac:dyDescent="0.25">
      <c r="A3" s="419"/>
      <c r="B3" s="419"/>
      <c r="C3" s="420"/>
      <c r="D3" s="114" t="s">
        <v>138</v>
      </c>
      <c r="E3" s="115" t="s">
        <v>139</v>
      </c>
    </row>
    <row r="4" spans="1:5" x14ac:dyDescent="0.25">
      <c r="A4" s="416" t="s">
        <v>154</v>
      </c>
      <c r="B4" s="422"/>
      <c r="C4" s="422"/>
      <c r="D4" s="422"/>
      <c r="E4" s="417"/>
    </row>
    <row r="5" spans="1:5" x14ac:dyDescent="0.25">
      <c r="A5" s="117" t="s">
        <v>155</v>
      </c>
      <c r="B5" s="118" t="s">
        <v>142</v>
      </c>
      <c r="C5" s="91">
        <v>2023.68</v>
      </c>
      <c r="D5" s="119">
        <v>4</v>
      </c>
      <c r="E5" s="91">
        <f xml:space="preserve"> (C5*D5)</f>
        <v>8094.72</v>
      </c>
    </row>
    <row r="6" spans="1:5" x14ac:dyDescent="0.25">
      <c r="A6" s="117" t="s">
        <v>156</v>
      </c>
      <c r="B6" s="118" t="s">
        <v>142</v>
      </c>
      <c r="C6" s="91">
        <v>870.34</v>
      </c>
      <c r="D6" s="119">
        <v>4</v>
      </c>
      <c r="E6" s="91">
        <f t="shared" ref="E6:E14" si="0" xml:space="preserve"> (C6*D6)</f>
        <v>3481.36</v>
      </c>
    </row>
    <row r="7" spans="1:5" x14ac:dyDescent="0.25">
      <c r="A7" s="117" t="s">
        <v>157</v>
      </c>
      <c r="B7" s="118" t="s">
        <v>142</v>
      </c>
      <c r="C7" s="111">
        <v>725.31</v>
      </c>
      <c r="D7" s="119">
        <v>4</v>
      </c>
      <c r="E7" s="91">
        <f t="shared" si="0"/>
        <v>2901.24</v>
      </c>
    </row>
    <row r="8" spans="1:5" x14ac:dyDescent="0.25">
      <c r="A8" s="117" t="s">
        <v>158</v>
      </c>
      <c r="B8" s="118" t="s">
        <v>159</v>
      </c>
      <c r="C8" s="91">
        <v>167.48</v>
      </c>
      <c r="D8" s="119">
        <v>12</v>
      </c>
      <c r="E8" s="91">
        <f t="shared" si="0"/>
        <v>2009.7599999999998</v>
      </c>
    </row>
    <row r="9" spans="1:5" x14ac:dyDescent="0.25">
      <c r="A9" s="117" t="s">
        <v>160</v>
      </c>
      <c r="B9" s="118" t="s">
        <v>142</v>
      </c>
      <c r="C9" s="91">
        <v>1015.51</v>
      </c>
      <c r="D9" s="119">
        <v>4</v>
      </c>
      <c r="E9" s="91">
        <f t="shared" si="0"/>
        <v>4062.04</v>
      </c>
    </row>
    <row r="10" spans="1:5" x14ac:dyDescent="0.25">
      <c r="A10" s="117" t="s">
        <v>161</v>
      </c>
      <c r="B10" s="118" t="s">
        <v>142</v>
      </c>
      <c r="C10" s="91">
        <v>1187.3599999999999</v>
      </c>
      <c r="D10" s="119">
        <v>4</v>
      </c>
      <c r="E10" s="91">
        <f t="shared" si="0"/>
        <v>4749.4399999999996</v>
      </c>
    </row>
    <row r="11" spans="1:5" x14ac:dyDescent="0.25">
      <c r="A11" s="117" t="s">
        <v>162</v>
      </c>
      <c r="B11" s="118" t="s">
        <v>163</v>
      </c>
      <c r="C11" s="91">
        <v>296.83999999999997</v>
      </c>
      <c r="D11" s="119">
        <v>4</v>
      </c>
      <c r="E11" s="91">
        <f t="shared" si="0"/>
        <v>1187.3599999999999</v>
      </c>
    </row>
    <row r="12" spans="1:5" x14ac:dyDescent="0.25">
      <c r="A12" s="117" t="s">
        <v>164</v>
      </c>
      <c r="B12" s="118" t="s">
        <v>21</v>
      </c>
      <c r="C12" s="91">
        <v>2859.33</v>
      </c>
      <c r="D12" s="119">
        <v>1</v>
      </c>
      <c r="E12" s="91">
        <f t="shared" si="0"/>
        <v>2859.33</v>
      </c>
    </row>
    <row r="13" spans="1:5" x14ac:dyDescent="0.25">
      <c r="A13" s="117" t="s">
        <v>165</v>
      </c>
      <c r="B13" s="118" t="s">
        <v>21</v>
      </c>
      <c r="C13" s="91">
        <v>4539.4799999999996</v>
      </c>
      <c r="D13" s="119">
        <v>1</v>
      </c>
      <c r="E13" s="91">
        <f t="shared" si="0"/>
        <v>4539.4799999999996</v>
      </c>
    </row>
    <row r="14" spans="1:5" x14ac:dyDescent="0.25">
      <c r="A14" s="117" t="s">
        <v>166</v>
      </c>
      <c r="B14" s="118" t="s">
        <v>159</v>
      </c>
      <c r="C14" s="91">
        <v>275</v>
      </c>
      <c r="D14" s="119">
        <v>12</v>
      </c>
      <c r="E14" s="91">
        <f t="shared" si="0"/>
        <v>3300</v>
      </c>
    </row>
    <row r="15" spans="1:5" x14ac:dyDescent="0.25">
      <c r="A15" s="120" t="s">
        <v>9</v>
      </c>
      <c r="B15" s="121"/>
      <c r="C15" s="122"/>
      <c r="D15" s="123" t="s">
        <v>167</v>
      </c>
      <c r="E15" s="115">
        <f>SUM(E5:E14)</f>
        <v>37184.729999999996</v>
      </c>
    </row>
    <row r="16" spans="1:5" x14ac:dyDescent="0.25">
      <c r="A16" s="120"/>
      <c r="B16" s="120"/>
      <c r="C16" s="124"/>
      <c r="D16" s="125" t="s">
        <v>248</v>
      </c>
      <c r="E16" s="115">
        <f xml:space="preserve"> ((E15*25.53)/100)</f>
        <v>9493.2615690000002</v>
      </c>
    </row>
    <row r="17" spans="1:5" x14ac:dyDescent="0.25">
      <c r="A17" s="120"/>
      <c r="B17" s="120"/>
      <c r="C17" s="124"/>
      <c r="D17" s="123" t="s">
        <v>152</v>
      </c>
      <c r="E17" s="115">
        <f>(E15+E16)</f>
        <v>46677.991568999998</v>
      </c>
    </row>
    <row r="18" spans="1:5" x14ac:dyDescent="0.25">
      <c r="A18" s="126"/>
      <c r="B18" s="126"/>
      <c r="C18" s="108"/>
      <c r="D18" s="126"/>
      <c r="E18" s="108"/>
    </row>
    <row r="19" spans="1:5" ht="15.75" x14ac:dyDescent="0.25">
      <c r="A19" s="418" t="s">
        <v>314</v>
      </c>
      <c r="B19" s="418"/>
      <c r="C19" s="418"/>
      <c r="D19" s="418"/>
      <c r="E19" s="418"/>
    </row>
    <row r="20" spans="1:5" x14ac:dyDescent="0.25">
      <c r="C20" s="111"/>
      <c r="E20" s="111"/>
    </row>
    <row r="21" spans="1:5" ht="15.75" x14ac:dyDescent="0.25">
      <c r="A21" s="292" t="s">
        <v>103</v>
      </c>
      <c r="B21" s="292"/>
      <c r="C21" s="292"/>
      <c r="D21" s="292"/>
      <c r="E21" s="292"/>
    </row>
    <row r="22" spans="1:5" ht="15.75" x14ac:dyDescent="0.25">
      <c r="A22" s="291" t="s">
        <v>101</v>
      </c>
      <c r="B22" s="291"/>
      <c r="C22" s="291"/>
      <c r="D22" s="291"/>
      <c r="E22" s="291"/>
    </row>
    <row r="23" spans="1:5" ht="15.75" x14ac:dyDescent="0.25">
      <c r="A23" s="291" t="s">
        <v>102</v>
      </c>
      <c r="B23" s="291"/>
      <c r="C23" s="291"/>
      <c r="D23" s="291"/>
      <c r="E23" s="291"/>
    </row>
    <row r="24" spans="1:5" x14ac:dyDescent="0.25">
      <c r="C24" s="111"/>
      <c r="E24" s="111"/>
    </row>
  </sheetData>
  <mergeCells count="10">
    <mergeCell ref="A19:E19"/>
    <mergeCell ref="A21:E21"/>
    <mergeCell ref="A22:E22"/>
    <mergeCell ref="A23:E23"/>
    <mergeCell ref="A1:E1"/>
    <mergeCell ref="A2:A3"/>
    <mergeCell ref="B2:B3"/>
    <mergeCell ref="C2:C3"/>
    <mergeCell ref="D2:E2"/>
    <mergeCell ref="A4:E4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4" workbookViewId="0">
      <selection activeCell="A19" sqref="A19:XFD19"/>
    </sheetView>
  </sheetViews>
  <sheetFormatPr defaultRowHeight="15" x14ac:dyDescent="0.25"/>
  <cols>
    <col min="1" max="1" width="53.42578125" customWidth="1"/>
    <col min="2" max="2" width="15.85546875" bestFit="1" customWidth="1"/>
    <col min="3" max="3" width="13.7109375" bestFit="1" customWidth="1"/>
    <col min="4" max="4" width="7.85546875" customWidth="1"/>
    <col min="5" max="5" width="15.42578125" bestFit="1" customWidth="1"/>
    <col min="6" max="6" width="13.140625" bestFit="1" customWidth="1"/>
  </cols>
  <sheetData>
    <row r="1" spans="1:5" x14ac:dyDescent="0.25">
      <c r="A1" s="409" t="s">
        <v>323</v>
      </c>
      <c r="B1" s="410"/>
      <c r="C1" s="410"/>
      <c r="D1" s="410"/>
      <c r="E1" s="411"/>
    </row>
    <row r="2" spans="1:5" x14ac:dyDescent="0.25">
      <c r="A2" s="412" t="s">
        <v>168</v>
      </c>
      <c r="B2" s="414" t="s">
        <v>169</v>
      </c>
      <c r="C2" s="255" t="s">
        <v>170</v>
      </c>
      <c r="D2" s="116"/>
      <c r="E2" s="113"/>
    </row>
    <row r="3" spans="1:5" x14ac:dyDescent="0.25">
      <c r="A3" s="423"/>
      <c r="B3" s="424"/>
      <c r="C3" s="84" t="s">
        <v>138</v>
      </c>
      <c r="D3" s="84" t="s">
        <v>192</v>
      </c>
      <c r="E3" s="85" t="s">
        <v>139</v>
      </c>
    </row>
    <row r="4" spans="1:5" x14ac:dyDescent="0.25">
      <c r="A4" s="86" t="s">
        <v>171</v>
      </c>
      <c r="B4" s="88">
        <v>3.09</v>
      </c>
      <c r="C4" s="89">
        <v>1</v>
      </c>
      <c r="D4" s="89">
        <v>300</v>
      </c>
      <c r="E4" s="88">
        <f>B4*C4*D4</f>
        <v>927</v>
      </c>
    </row>
    <row r="5" spans="1:5" x14ac:dyDescent="0.25">
      <c r="A5" s="86" t="s">
        <v>172</v>
      </c>
      <c r="B5" s="88">
        <v>10.33</v>
      </c>
      <c r="C5" s="89">
        <v>1</v>
      </c>
      <c r="D5" s="89">
        <v>300</v>
      </c>
      <c r="E5" s="88">
        <f t="shared" ref="E5:E11" si="0">B5*C5*D5</f>
        <v>3099</v>
      </c>
    </row>
    <row r="6" spans="1:5" x14ac:dyDescent="0.25">
      <c r="A6" s="86" t="s">
        <v>173</v>
      </c>
      <c r="B6" s="88">
        <v>5.16</v>
      </c>
      <c r="C6" s="89">
        <v>1</v>
      </c>
      <c r="D6" s="89">
        <v>300</v>
      </c>
      <c r="E6" s="88">
        <f t="shared" si="0"/>
        <v>1548</v>
      </c>
    </row>
    <row r="7" spans="1:5" x14ac:dyDescent="0.25">
      <c r="A7" s="86" t="s">
        <v>174</v>
      </c>
      <c r="B7" s="88">
        <v>5.16</v>
      </c>
      <c r="C7" s="89">
        <v>1</v>
      </c>
      <c r="D7" s="89">
        <v>300</v>
      </c>
      <c r="E7" s="88">
        <f t="shared" si="0"/>
        <v>1548</v>
      </c>
    </row>
    <row r="8" spans="1:5" x14ac:dyDescent="0.25">
      <c r="A8" s="127" t="s">
        <v>249</v>
      </c>
      <c r="B8" s="88">
        <v>5.16</v>
      </c>
      <c r="C8" s="89">
        <v>1</v>
      </c>
      <c r="D8" s="89">
        <v>300</v>
      </c>
      <c r="E8" s="88">
        <f t="shared" si="0"/>
        <v>1548</v>
      </c>
    </row>
    <row r="9" spans="1:5" x14ac:dyDescent="0.25">
      <c r="A9" s="128" t="s">
        <v>175</v>
      </c>
      <c r="B9" s="91">
        <v>10.33</v>
      </c>
      <c r="C9" s="89">
        <v>2</v>
      </c>
      <c r="D9" s="89">
        <v>300</v>
      </c>
      <c r="E9" s="88">
        <f>B9*C9*D9</f>
        <v>6198</v>
      </c>
    </row>
    <row r="10" spans="1:5" x14ac:dyDescent="0.25">
      <c r="A10" s="127" t="s">
        <v>176</v>
      </c>
      <c r="B10" s="88">
        <v>5.16</v>
      </c>
      <c r="C10" s="89">
        <v>3</v>
      </c>
      <c r="D10" s="89">
        <v>300</v>
      </c>
      <c r="E10" s="88">
        <f t="shared" si="0"/>
        <v>4644</v>
      </c>
    </row>
    <row r="11" spans="1:5" x14ac:dyDescent="0.25">
      <c r="A11" s="128" t="s">
        <v>177</v>
      </c>
      <c r="B11" s="91">
        <v>5.16</v>
      </c>
      <c r="C11" s="89">
        <v>2</v>
      </c>
      <c r="D11" s="135">
        <v>300</v>
      </c>
      <c r="E11" s="91">
        <f t="shared" si="0"/>
        <v>3096</v>
      </c>
    </row>
    <row r="12" spans="1:5" x14ac:dyDescent="0.25">
      <c r="A12" s="129"/>
      <c r="B12" s="130"/>
      <c r="C12" s="136" t="s">
        <v>20</v>
      </c>
      <c r="D12" s="135"/>
      <c r="E12" s="197">
        <f>SUM(E4:E11)</f>
        <v>22608</v>
      </c>
    </row>
    <row r="13" spans="1:5" x14ac:dyDescent="0.25">
      <c r="A13" s="254" t="s">
        <v>178</v>
      </c>
      <c r="B13" s="131"/>
      <c r="C13" s="131"/>
      <c r="D13" s="131"/>
      <c r="E13" s="132"/>
    </row>
    <row r="14" spans="1:5" x14ac:dyDescent="0.25">
      <c r="A14" s="86" t="s">
        <v>179</v>
      </c>
      <c r="B14" s="88">
        <v>5.99</v>
      </c>
      <c r="C14" s="97">
        <v>8</v>
      </c>
      <c r="D14" s="89">
        <v>300</v>
      </c>
      <c r="E14" s="88">
        <f>B14*C14*D14</f>
        <v>14376</v>
      </c>
    </row>
    <row r="15" spans="1:5" x14ac:dyDescent="0.25">
      <c r="A15" s="86" t="s">
        <v>180</v>
      </c>
      <c r="B15" s="88">
        <v>5.33</v>
      </c>
      <c r="C15" s="89">
        <v>1</v>
      </c>
      <c r="D15" s="89">
        <v>300</v>
      </c>
      <c r="E15" s="88">
        <f t="shared" ref="E15:E17" si="1">B15*C15*D15</f>
        <v>1599</v>
      </c>
    </row>
    <row r="16" spans="1:5" x14ac:dyDescent="0.25">
      <c r="A16" s="86" t="s">
        <v>181</v>
      </c>
      <c r="B16" s="88">
        <v>5.12</v>
      </c>
      <c r="C16" s="89">
        <v>1</v>
      </c>
      <c r="D16" s="89">
        <v>300</v>
      </c>
      <c r="E16" s="88">
        <f t="shared" si="1"/>
        <v>1536</v>
      </c>
    </row>
    <row r="17" spans="1:5" x14ac:dyDescent="0.25">
      <c r="A17" s="127" t="s">
        <v>182</v>
      </c>
      <c r="B17" s="91">
        <v>4.9000000000000004</v>
      </c>
      <c r="C17" s="89">
        <v>2</v>
      </c>
      <c r="D17" s="89">
        <v>300</v>
      </c>
      <c r="E17" s="88">
        <f t="shared" si="1"/>
        <v>2940</v>
      </c>
    </row>
    <row r="18" spans="1:5" x14ac:dyDescent="0.25">
      <c r="A18" s="120"/>
      <c r="B18" s="122"/>
      <c r="C18" s="123" t="s">
        <v>20</v>
      </c>
      <c r="D18" s="89"/>
      <c r="E18" s="85">
        <f xml:space="preserve"> (E14+E15+E17+E16)</f>
        <v>20451</v>
      </c>
    </row>
    <row r="19" spans="1:5" x14ac:dyDescent="0.25">
      <c r="A19" s="120"/>
      <c r="B19" s="124"/>
      <c r="C19" s="123" t="s">
        <v>167</v>
      </c>
      <c r="D19" s="137"/>
      <c r="E19" s="115">
        <f xml:space="preserve"> (2*(E12+E18))</f>
        <v>86118</v>
      </c>
    </row>
    <row r="20" spans="1:5" x14ac:dyDescent="0.25">
      <c r="A20" s="120"/>
      <c r="B20" s="124"/>
      <c r="C20" s="123" t="s">
        <v>248</v>
      </c>
      <c r="D20" s="89"/>
      <c r="E20" s="85">
        <f xml:space="preserve"> ((E19*25.53)/100)</f>
        <v>21985.9254</v>
      </c>
    </row>
    <row r="21" spans="1:5" x14ac:dyDescent="0.25">
      <c r="A21" s="120"/>
      <c r="B21" s="124"/>
      <c r="C21" s="123" t="s">
        <v>152</v>
      </c>
      <c r="D21" s="89"/>
      <c r="E21" s="110">
        <f xml:space="preserve"> (E19+E20)</f>
        <v>108103.92540000001</v>
      </c>
    </row>
    <row r="22" spans="1:5" x14ac:dyDescent="0.25">
      <c r="A22" s="126"/>
      <c r="B22" s="108"/>
      <c r="C22" s="126"/>
      <c r="D22" s="126"/>
      <c r="E22" s="108"/>
    </row>
    <row r="23" spans="1:5" ht="15.75" x14ac:dyDescent="0.25">
      <c r="A23" s="425" t="s">
        <v>314</v>
      </c>
      <c r="B23" s="425"/>
      <c r="C23" s="425"/>
      <c r="D23" s="425"/>
      <c r="E23" s="425"/>
    </row>
    <row r="24" spans="1:5" x14ac:dyDescent="0.25">
      <c r="B24" s="111"/>
      <c r="E24" s="111"/>
    </row>
    <row r="25" spans="1:5" ht="15.75" x14ac:dyDescent="0.25">
      <c r="A25" s="292" t="s">
        <v>103</v>
      </c>
      <c r="B25" s="292"/>
      <c r="C25" s="292"/>
      <c r="D25" s="292"/>
      <c r="E25" s="292"/>
    </row>
    <row r="26" spans="1:5" ht="15.75" x14ac:dyDescent="0.25">
      <c r="A26" s="291" t="s">
        <v>101</v>
      </c>
      <c r="B26" s="291"/>
      <c r="C26" s="291"/>
      <c r="D26" s="291"/>
      <c r="E26" s="291"/>
    </row>
    <row r="27" spans="1:5" ht="15.75" x14ac:dyDescent="0.25">
      <c r="A27" s="291" t="s">
        <v>102</v>
      </c>
      <c r="B27" s="291"/>
      <c r="C27" s="291"/>
      <c r="D27" s="291"/>
      <c r="E27" s="291"/>
    </row>
    <row r="28" spans="1:5" x14ac:dyDescent="0.25">
      <c r="B28" s="111"/>
      <c r="E28" s="111"/>
    </row>
    <row r="29" spans="1:5" x14ac:dyDescent="0.25">
      <c r="B29" s="111"/>
      <c r="E29" s="111"/>
    </row>
  </sheetData>
  <mergeCells count="7">
    <mergeCell ref="A25:E25"/>
    <mergeCell ref="A26:E26"/>
    <mergeCell ref="A27:E27"/>
    <mergeCell ref="A1:E1"/>
    <mergeCell ref="A2:A3"/>
    <mergeCell ref="B2:B3"/>
    <mergeCell ref="A23:E23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4</vt:i4>
      </vt:variant>
    </vt:vector>
  </HeadingPairs>
  <TitlesOfParts>
    <vt:vector size="12" baseType="lpstr">
      <vt:lpstr>DADOS RECAPEMENTO</vt:lpstr>
      <vt:lpstr>PRODUTOS BETUMINOSOS</vt:lpstr>
      <vt:lpstr>MEMÓRIA DE CÁLCULO</vt:lpstr>
      <vt:lpstr>ORÇAMENTO</vt:lpstr>
      <vt:lpstr>CFF</vt:lpstr>
      <vt:lpstr>ADM LOCAL</vt:lpstr>
      <vt:lpstr>CANTEIRO DE OBRA</vt:lpstr>
      <vt:lpstr>MOBILIZACAO EQUIPAMENTO</vt:lpstr>
      <vt:lpstr>'DADOS RECAPEMENTO'!Area_de_impressao</vt:lpstr>
      <vt:lpstr>'MEMÓRIA DE CÁLCULO'!Area_de_impressao</vt:lpstr>
      <vt:lpstr>ORÇAMENTO!Area_de_impressao</vt:lpstr>
      <vt:lpstr>'PRODUTOS BETUMINOSOS'!Area_de_impressao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user</cp:lastModifiedBy>
  <cp:lastPrinted>2022-04-25T12:12:03Z</cp:lastPrinted>
  <dcterms:created xsi:type="dcterms:W3CDTF">2019-01-22T17:17:15Z</dcterms:created>
  <dcterms:modified xsi:type="dcterms:W3CDTF">2022-04-25T12:50:00Z</dcterms:modified>
</cp:coreProperties>
</file>