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TOMADA DE PREÇO 019_2018\PUBLICAÇÃO\"/>
    </mc:Choice>
  </mc:AlternateContent>
  <bookViews>
    <workbookView xWindow="0" yWindow="0" windowWidth="21600" windowHeight="9135" tabRatio="762"/>
  </bookViews>
  <sheets>
    <sheet name="ORÇAMENTO (SEM TELHADO)" sheetId="6" r:id="rId1"/>
    <sheet name="MEMORIAL CALCULO(SEM TELHADO)" sheetId="7" r:id="rId2"/>
    <sheet name="ORÇAMENTO (COM TELHADO)" sheetId="1" r:id="rId3"/>
    <sheet name="MEMORIAL CALCULO(COM TELHADO)" sheetId="2" r:id="rId4"/>
    <sheet name="LOTE 01" sheetId="8" r:id="rId5"/>
    <sheet name="LOTE 02" sheetId="19" r:id="rId6"/>
    <sheet name="LOTE 03" sheetId="21" r:id="rId7"/>
    <sheet name="LOTE 04" sheetId="24" r:id="rId8"/>
    <sheet name="LOTE 05" sheetId="11" r:id="rId9"/>
    <sheet name="QRO" sheetId="10" r:id="rId10"/>
    <sheet name="CRONOGRAMA " sheetId="27" r:id="rId11"/>
    <sheet name="BDI" sheetId="26" r:id="rId12"/>
  </sheets>
  <externalReferences>
    <externalReference r:id="rId13"/>
  </externalReferences>
  <definedNames>
    <definedName name="_xlnm._FilterDatabase" localSheetId="2" hidden="1">'ORÇAMENTO (COM TELHADO)'!$A$11:$I$19</definedName>
    <definedName name="_xlnm._FilterDatabase" localSheetId="0" hidden="1">'ORÇAMENTO (SEM TELHADO)'!$A$11:$I$17</definedName>
    <definedName name="_xlnm.Print_Area" localSheetId="10">'CRONOGRAMA '!$A$1:$P$52</definedName>
    <definedName name="_xlnm.Print_Area" localSheetId="3">'MEMORIAL CALCULO(COM TELHADO)'!$A$1:$G$377</definedName>
    <definedName name="_xlnm.Print_Area" localSheetId="1">'MEMORIAL CALCULO(SEM TELHADO)'!$A$1:$G$353</definedName>
    <definedName name="_xlnm.Print_Area" localSheetId="2">'ORÇAMENTO (COM TELHADO)'!$A$1:$I$137</definedName>
    <definedName name="_xlnm.Print_Area" localSheetId="0">'ORÇAMENTO (SEM TELHADO)'!$A$1:$I$130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0" l="1"/>
  <c r="H24" i="21"/>
  <c r="H16" i="6" l="1"/>
  <c r="B41" i="27" l="1"/>
  <c r="B49" i="27" l="1"/>
  <c r="B48" i="27"/>
  <c r="B47" i="27"/>
  <c r="B46" i="27"/>
  <c r="B45" i="27"/>
  <c r="B44" i="27"/>
  <c r="B42" i="27"/>
  <c r="B40" i="27"/>
  <c r="B39" i="27"/>
  <c r="B38" i="27"/>
  <c r="B37" i="27"/>
  <c r="B36" i="27"/>
  <c r="B35" i="27"/>
  <c r="B22" i="27"/>
  <c r="B21" i="27"/>
  <c r="B20" i="27"/>
  <c r="B19" i="27"/>
  <c r="B18" i="27"/>
  <c r="B17" i="27"/>
  <c r="B15" i="27"/>
  <c r="B14" i="27"/>
  <c r="B13" i="27"/>
  <c r="B12" i="27"/>
  <c r="B11" i="27"/>
  <c r="B10" i="27"/>
  <c r="B9" i="27"/>
  <c r="C4" i="27"/>
  <c r="D20" i="24" l="1"/>
  <c r="D19" i="24"/>
  <c r="D20" i="21"/>
  <c r="D19" i="21"/>
  <c r="D20" i="19"/>
  <c r="D19" i="19"/>
  <c r="D20" i="8"/>
  <c r="D19" i="8"/>
  <c r="G194" i="2" l="1"/>
  <c r="G191" i="2"/>
  <c r="G188" i="2"/>
  <c r="B371" i="2"/>
  <c r="F372" i="2"/>
  <c r="H72" i="1"/>
  <c r="H71" i="1"/>
  <c r="H70" i="1"/>
  <c r="H127" i="1"/>
  <c r="B347" i="7"/>
  <c r="B345" i="7"/>
  <c r="F346" i="7"/>
  <c r="G178" i="7"/>
  <c r="G175" i="7"/>
  <c r="G172" i="7"/>
  <c r="H70" i="6"/>
  <c r="H69" i="6"/>
  <c r="H120" i="6"/>
  <c r="H68" i="6"/>
  <c r="D20" i="11"/>
  <c r="D19" i="11"/>
  <c r="H20" i="24" l="1"/>
  <c r="H19" i="24"/>
  <c r="H15" i="24"/>
  <c r="H16" i="24" s="1"/>
  <c r="H20" i="21"/>
  <c r="H19" i="21"/>
  <c r="H15" i="21"/>
  <c r="H16" i="21" s="1"/>
  <c r="H20" i="19"/>
  <c r="H19" i="19"/>
  <c r="H15" i="19"/>
  <c r="H16" i="19" s="1"/>
  <c r="H21" i="21" l="1"/>
  <c r="H21" i="19"/>
  <c r="H21" i="24"/>
  <c r="O22" i="27" s="1"/>
  <c r="G215" i="2"/>
  <c r="D79" i="1" s="1"/>
  <c r="H79" i="1" s="1"/>
  <c r="G212" i="2"/>
  <c r="D78" i="1" s="1"/>
  <c r="H78" i="1" s="1"/>
  <c r="G209" i="2"/>
  <c r="D77" i="1" s="1"/>
  <c r="H77" i="1" s="1"/>
  <c r="G206" i="2"/>
  <c r="D76" i="1" s="1"/>
  <c r="H76" i="1" s="1"/>
  <c r="G203" i="2"/>
  <c r="D75" i="1" s="1"/>
  <c r="H75" i="1" s="1"/>
  <c r="G200" i="2"/>
  <c r="D74" i="1" s="1"/>
  <c r="H74" i="1" s="1"/>
  <c r="G197" i="2"/>
  <c r="D73" i="1" s="1"/>
  <c r="H73" i="1" s="1"/>
  <c r="G185" i="2"/>
  <c r="D69" i="1" s="1"/>
  <c r="H69" i="1" s="1"/>
  <c r="G182" i="2"/>
  <c r="D68" i="1" s="1"/>
  <c r="H68" i="1" s="1"/>
  <c r="G179" i="2"/>
  <c r="D67" i="1" s="1"/>
  <c r="H67" i="1" s="1"/>
  <c r="G176" i="2"/>
  <c r="D66" i="1" s="1"/>
  <c r="H66" i="1" s="1"/>
  <c r="G173" i="2"/>
  <c r="D65" i="1" s="1"/>
  <c r="H65" i="1" s="1"/>
  <c r="G170" i="2"/>
  <c r="D64" i="1" s="1"/>
  <c r="H64" i="1" s="1"/>
  <c r="G167" i="2"/>
  <c r="D63" i="1" s="1"/>
  <c r="H63" i="1" s="1"/>
  <c r="G164" i="2"/>
  <c r="D62" i="1" s="1"/>
  <c r="H62" i="1" s="1"/>
  <c r="G161" i="2"/>
  <c r="D61" i="1" s="1"/>
  <c r="H61" i="1" s="1"/>
  <c r="G158" i="2"/>
  <c r="D60" i="1" s="1"/>
  <c r="H60" i="1" s="1"/>
  <c r="G155" i="2"/>
  <c r="D59" i="1" s="1"/>
  <c r="H59" i="1" s="1"/>
  <c r="G152" i="2"/>
  <c r="D58" i="1" s="1"/>
  <c r="H58" i="1" s="1"/>
  <c r="G149" i="2"/>
  <c r="D57" i="1" s="1"/>
  <c r="H57" i="1" s="1"/>
  <c r="G146" i="2"/>
  <c r="D56" i="1" s="1"/>
  <c r="H56" i="1" s="1"/>
  <c r="G143" i="2"/>
  <c r="D55" i="1" s="1"/>
  <c r="H55" i="1" s="1"/>
  <c r="G140" i="2"/>
  <c r="D54" i="1" s="1"/>
  <c r="H54" i="1" s="1"/>
  <c r="G137" i="2"/>
  <c r="D53" i="1" s="1"/>
  <c r="H53" i="1" s="1"/>
  <c r="G134" i="2"/>
  <c r="D52" i="1" s="1"/>
  <c r="H52" i="1" s="1"/>
  <c r="G131" i="2"/>
  <c r="D51" i="1" s="1"/>
  <c r="H51" i="1" s="1"/>
  <c r="G128" i="2"/>
  <c r="D50" i="1" s="1"/>
  <c r="H50" i="1" s="1"/>
  <c r="G125" i="2"/>
  <c r="D49" i="1" s="1"/>
  <c r="H49" i="1" s="1"/>
  <c r="G122" i="2"/>
  <c r="D48" i="1" s="1"/>
  <c r="H48" i="1" s="1"/>
  <c r="G119" i="2"/>
  <c r="D47" i="1" s="1"/>
  <c r="H47" i="1" s="1"/>
  <c r="G127" i="7"/>
  <c r="D53" i="6" s="1"/>
  <c r="H53" i="6" s="1"/>
  <c r="G139" i="7"/>
  <c r="D57" i="6" s="1"/>
  <c r="H57" i="6" s="1"/>
  <c r="G157" i="7"/>
  <c r="D63" i="6" s="1"/>
  <c r="H63" i="6" s="1"/>
  <c r="G151" i="7"/>
  <c r="D61" i="6" s="1"/>
  <c r="H61" i="6" s="1"/>
  <c r="H80" i="1" l="1"/>
  <c r="I80" i="1" s="1"/>
  <c r="B369" i="2"/>
  <c r="H126" i="1"/>
  <c r="F370" i="2"/>
  <c r="F348" i="7"/>
  <c r="H119" i="6"/>
  <c r="H19" i="11"/>
  <c r="H20" i="11"/>
  <c r="H15" i="11"/>
  <c r="H16" i="11" s="1"/>
  <c r="H21" i="11" l="1"/>
  <c r="O49" i="27" s="1"/>
  <c r="D214" i="7"/>
  <c r="H20" i="8" l="1"/>
  <c r="H19" i="8"/>
  <c r="H15" i="8"/>
  <c r="H16" i="8" s="1"/>
  <c r="B57" i="2"/>
  <c r="F58" i="2"/>
  <c r="F59" i="2" s="1"/>
  <c r="H18" i="1"/>
  <c r="B43" i="7"/>
  <c r="F44" i="7"/>
  <c r="F45" i="7" s="1"/>
  <c r="F217" i="7"/>
  <c r="G218" i="7" s="1"/>
  <c r="B216" i="7"/>
  <c r="F344" i="7"/>
  <c r="G340" i="7"/>
  <c r="G339" i="7"/>
  <c r="G338" i="7"/>
  <c r="F334" i="7"/>
  <c r="F335" i="7" s="1"/>
  <c r="F331" i="7"/>
  <c r="D330" i="7"/>
  <c r="F330" i="7" s="1"/>
  <c r="D329" i="7"/>
  <c r="F329" i="7" s="1"/>
  <c r="D328" i="7"/>
  <c r="F328" i="7" s="1"/>
  <c r="D325" i="7"/>
  <c r="F325" i="7" s="1"/>
  <c r="F324" i="7"/>
  <c r="D323" i="7"/>
  <c r="F323" i="7" s="1"/>
  <c r="D320" i="7"/>
  <c r="F320" i="7" s="1"/>
  <c r="D319" i="7"/>
  <c r="F319" i="7" s="1"/>
  <c r="D316" i="7"/>
  <c r="F316" i="7" s="1"/>
  <c r="D315" i="7"/>
  <c r="F315" i="7" s="1"/>
  <c r="D312" i="7"/>
  <c r="F312" i="7" s="1"/>
  <c r="D311" i="7"/>
  <c r="F311" i="7" s="1"/>
  <c r="F306" i="7"/>
  <c r="F307" i="7" s="1"/>
  <c r="F303" i="7"/>
  <c r="F304" i="7" s="1"/>
  <c r="D298" i="7"/>
  <c r="F298" i="7" s="1"/>
  <c r="F299" i="7" s="1"/>
  <c r="F295" i="7"/>
  <c r="D294" i="7"/>
  <c r="F294" i="7" s="1"/>
  <c r="D293" i="7"/>
  <c r="F293" i="7" s="1"/>
  <c r="D292" i="7"/>
  <c r="F292" i="7" s="1"/>
  <c r="D289" i="7"/>
  <c r="F289" i="7" s="1"/>
  <c r="F288" i="7"/>
  <c r="D287" i="7"/>
  <c r="F287" i="7" s="1"/>
  <c r="D284" i="7"/>
  <c r="F284" i="7" s="1"/>
  <c r="D283" i="7"/>
  <c r="F283" i="7" s="1"/>
  <c r="D280" i="7"/>
  <c r="F280" i="7" s="1"/>
  <c r="D279" i="7"/>
  <c r="F279" i="7" s="1"/>
  <c r="D276" i="7"/>
  <c r="F276" i="7" s="1"/>
  <c r="D275" i="7"/>
  <c r="F275" i="7" s="1"/>
  <c r="F271" i="7"/>
  <c r="F270" i="7"/>
  <c r="D269" i="7"/>
  <c r="F269" i="7" s="1"/>
  <c r="F266" i="7"/>
  <c r="F265" i="7"/>
  <c r="D264" i="7"/>
  <c r="F264" i="7" s="1"/>
  <c r="D260" i="7"/>
  <c r="F260" i="7" s="1"/>
  <c r="F261" i="7" s="1"/>
  <c r="F257" i="7"/>
  <c r="D256" i="7"/>
  <c r="F256" i="7" s="1"/>
  <c r="D255" i="7"/>
  <c r="F255" i="7" s="1"/>
  <c r="D254" i="7"/>
  <c r="F254" i="7" s="1"/>
  <c r="D251" i="7"/>
  <c r="F251" i="7" s="1"/>
  <c r="F250" i="7"/>
  <c r="D249" i="7"/>
  <c r="F249" i="7" s="1"/>
  <c r="D246" i="7"/>
  <c r="F246" i="7" s="1"/>
  <c r="D245" i="7"/>
  <c r="F245" i="7" s="1"/>
  <c r="D242" i="7"/>
  <c r="F242" i="7" s="1"/>
  <c r="D241" i="7"/>
  <c r="F241" i="7" s="1"/>
  <c r="D238" i="7"/>
  <c r="F238" i="7" s="1"/>
  <c r="D237" i="7"/>
  <c r="F237" i="7" s="1"/>
  <c r="G232" i="7"/>
  <c r="G233" i="7" s="1"/>
  <c r="G228" i="7"/>
  <c r="G229" i="7" s="1"/>
  <c r="G225" i="7"/>
  <c r="G226" i="7" s="1"/>
  <c r="G222" i="7"/>
  <c r="G223" i="7" s="1"/>
  <c r="G215" i="7"/>
  <c r="D211" i="7"/>
  <c r="G212" i="7" s="1"/>
  <c r="F207" i="7"/>
  <c r="F206" i="7"/>
  <c r="D204" i="7"/>
  <c r="F204" i="7" s="1"/>
  <c r="D203" i="7"/>
  <c r="F203" i="7" s="1"/>
  <c r="D202" i="7"/>
  <c r="F202" i="7" s="1"/>
  <c r="G199" i="7"/>
  <c r="D77" i="6" s="1"/>
  <c r="H77" i="6" s="1"/>
  <c r="G196" i="7"/>
  <c r="H76" i="6" s="1"/>
  <c r="G193" i="7"/>
  <c r="H75" i="6" s="1"/>
  <c r="G190" i="7"/>
  <c r="G187" i="7"/>
  <c r="D73" i="6" s="1"/>
  <c r="H73" i="6" s="1"/>
  <c r="G184" i="7"/>
  <c r="D72" i="6" s="1"/>
  <c r="H72" i="6" s="1"/>
  <c r="G181" i="7"/>
  <c r="D71" i="6" s="1"/>
  <c r="H71" i="6" s="1"/>
  <c r="G169" i="7"/>
  <c r="D67" i="6" s="1"/>
  <c r="H67" i="6" s="1"/>
  <c r="G166" i="7"/>
  <c r="D66" i="6" s="1"/>
  <c r="H66" i="6" s="1"/>
  <c r="G163" i="7"/>
  <c r="D65" i="6" s="1"/>
  <c r="H65" i="6" s="1"/>
  <c r="G160" i="7"/>
  <c r="D64" i="6" s="1"/>
  <c r="H64" i="6" s="1"/>
  <c r="G154" i="7"/>
  <c r="D62" i="6" s="1"/>
  <c r="H62" i="6" s="1"/>
  <c r="G148" i="7"/>
  <c r="D60" i="6" s="1"/>
  <c r="H60" i="6" s="1"/>
  <c r="G145" i="7"/>
  <c r="D59" i="6" s="1"/>
  <c r="H59" i="6" s="1"/>
  <c r="G142" i="7"/>
  <c r="D58" i="6" s="1"/>
  <c r="H58" i="6" s="1"/>
  <c r="G136" i="7"/>
  <c r="D56" i="6" s="1"/>
  <c r="H56" i="6" s="1"/>
  <c r="G133" i="7"/>
  <c r="D55" i="6" s="1"/>
  <c r="H55" i="6" s="1"/>
  <c r="G130" i="7"/>
  <c r="D54" i="6" s="1"/>
  <c r="H54" i="6" s="1"/>
  <c r="G124" i="7"/>
  <c r="D52" i="6" s="1"/>
  <c r="H52" i="6" s="1"/>
  <c r="G121" i="7"/>
  <c r="D51" i="6" s="1"/>
  <c r="H51" i="6" s="1"/>
  <c r="G118" i="7"/>
  <c r="D50" i="6" s="1"/>
  <c r="H50" i="6" s="1"/>
  <c r="G115" i="7"/>
  <c r="D49" i="6" s="1"/>
  <c r="H49" i="6" s="1"/>
  <c r="G112" i="7"/>
  <c r="D48" i="6" s="1"/>
  <c r="H48" i="6" s="1"/>
  <c r="G109" i="7"/>
  <c r="D47" i="6" s="1"/>
  <c r="H47" i="6" s="1"/>
  <c r="G106" i="7"/>
  <c r="D46" i="6" s="1"/>
  <c r="H46" i="6" s="1"/>
  <c r="G103" i="7"/>
  <c r="D45" i="6" s="1"/>
  <c r="G99" i="7"/>
  <c r="G96" i="7"/>
  <c r="G93" i="7"/>
  <c r="G90" i="7"/>
  <c r="G87" i="7"/>
  <c r="G84" i="7"/>
  <c r="G81" i="7"/>
  <c r="G78" i="7"/>
  <c r="G72" i="7"/>
  <c r="G69" i="7"/>
  <c r="G66" i="7"/>
  <c r="G63" i="7"/>
  <c r="G60" i="7"/>
  <c r="D55" i="7"/>
  <c r="G55" i="7" s="1"/>
  <c r="G56" i="7" s="1"/>
  <c r="D51" i="7"/>
  <c r="G51" i="7" s="1"/>
  <c r="G49" i="7"/>
  <c r="G48" i="7"/>
  <c r="F41" i="7"/>
  <c r="F42" i="7" s="1"/>
  <c r="F38" i="7"/>
  <c r="F37" i="7"/>
  <c r="D35" i="7"/>
  <c r="F35" i="7" s="1"/>
  <c r="D34" i="7"/>
  <c r="F34" i="7" s="1"/>
  <c r="D33" i="7"/>
  <c r="F33" i="7" s="1"/>
  <c r="B32" i="7"/>
  <c r="F30" i="7"/>
  <c r="F31" i="7" s="1"/>
  <c r="F26" i="7"/>
  <c r="F25" i="7"/>
  <c r="F22" i="7"/>
  <c r="F21" i="7"/>
  <c r="F18" i="7"/>
  <c r="F17" i="7"/>
  <c r="F14" i="7"/>
  <c r="F13" i="7"/>
  <c r="F10" i="7"/>
  <c r="F9" i="7"/>
  <c r="D24" i="6"/>
  <c r="H24" i="6" s="1"/>
  <c r="H25" i="6" s="1"/>
  <c r="I25" i="6" s="1"/>
  <c r="D352" i="2"/>
  <c r="D322" i="2"/>
  <c r="F227" i="2"/>
  <c r="F52" i="2"/>
  <c r="F51" i="2"/>
  <c r="D49" i="2"/>
  <c r="F49" i="2" s="1"/>
  <c r="D48" i="2"/>
  <c r="F48" i="2" s="1"/>
  <c r="D47" i="2"/>
  <c r="F47" i="2" s="1"/>
  <c r="B46" i="2"/>
  <c r="F223" i="2"/>
  <c r="F222" i="2"/>
  <c r="O11" i="27" l="1"/>
  <c r="G208" i="7"/>
  <c r="D50" i="7" s="1"/>
  <c r="D87" i="6"/>
  <c r="H87" i="6" s="1"/>
  <c r="G75" i="7"/>
  <c r="D74" i="6"/>
  <c r="H74" i="6" s="1"/>
  <c r="H21" i="8"/>
  <c r="F11" i="7"/>
  <c r="F19" i="7"/>
  <c r="F27" i="7"/>
  <c r="F277" i="7"/>
  <c r="F313" i="7"/>
  <c r="G50" i="7"/>
  <c r="G52" i="7" s="1"/>
  <c r="D20" i="6" s="1"/>
  <c r="F23" i="7"/>
  <c r="F296" i="7"/>
  <c r="F247" i="7"/>
  <c r="F272" i="7"/>
  <c r="F332" i="7"/>
  <c r="G341" i="7"/>
  <c r="F317" i="7"/>
  <c r="H74" i="7"/>
  <c r="F15" i="7"/>
  <c r="F243" i="7"/>
  <c r="F267" i="7"/>
  <c r="F285" i="7"/>
  <c r="F321" i="7"/>
  <c r="F239" i="7"/>
  <c r="F258" i="7"/>
  <c r="F281" i="7"/>
  <c r="F252" i="7"/>
  <c r="F290" i="7"/>
  <c r="F39" i="7"/>
  <c r="F326" i="7"/>
  <c r="F53" i="2"/>
  <c r="G63" i="2"/>
  <c r="G64" i="2"/>
  <c r="G65" i="2"/>
  <c r="G62" i="2"/>
  <c r="D238" i="2"/>
  <c r="G239" i="2" s="1"/>
  <c r="G242" i="2"/>
  <c r="G236" i="2"/>
  <c r="D92" i="1" s="1"/>
  <c r="H92" i="1" s="1"/>
  <c r="D232" i="2"/>
  <c r="F232" i="2" s="1"/>
  <c r="D19" i="2"/>
  <c r="F19" i="2" s="1"/>
  <c r="F231" i="2"/>
  <c r="D67" i="2"/>
  <c r="G67" i="2" s="1"/>
  <c r="E17" i="2"/>
  <c r="D17" i="2"/>
  <c r="E16" i="2"/>
  <c r="D16" i="2"/>
  <c r="F15" i="2"/>
  <c r="D12" i="2"/>
  <c r="F12" i="2" s="1"/>
  <c r="E10" i="2"/>
  <c r="D10" i="2"/>
  <c r="E9" i="2"/>
  <c r="D9" i="2"/>
  <c r="F8" i="2"/>
  <c r="F228" i="2"/>
  <c r="D87" i="1" s="1"/>
  <c r="H87" i="1" s="1"/>
  <c r="H88" i="1" s="1"/>
  <c r="I88" i="1" l="1"/>
  <c r="O41" i="27" s="1"/>
  <c r="F28" i="7"/>
  <c r="D94" i="1"/>
  <c r="D86" i="6"/>
  <c r="H86" i="6" s="1"/>
  <c r="D14" i="6"/>
  <c r="H14" i="6" s="1"/>
  <c r="D66" i="2"/>
  <c r="G66" i="2" s="1"/>
  <c r="G68" i="2" s="1"/>
  <c r="D93" i="1"/>
  <c r="H93" i="1" s="1"/>
  <c r="D85" i="6"/>
  <c r="H85" i="6" s="1"/>
  <c r="F300" i="7"/>
  <c r="F336" i="7"/>
  <c r="F262" i="7"/>
  <c r="F233" i="2"/>
  <c r="H20" i="6"/>
  <c r="H21" i="6" s="1"/>
  <c r="I21" i="6" s="1"/>
  <c r="F10" i="2"/>
  <c r="F16" i="2"/>
  <c r="F9" i="2"/>
  <c r="F17" i="2"/>
  <c r="O10" i="27" l="1"/>
  <c r="H88" i="6"/>
  <c r="I88" i="6" s="1"/>
  <c r="D22" i="1"/>
  <c r="H22" i="1" s="1"/>
  <c r="H23" i="1" s="1"/>
  <c r="D91" i="1"/>
  <c r="H91" i="1" s="1"/>
  <c r="F11" i="2"/>
  <c r="F13" i="2" s="1"/>
  <c r="D12" i="1" s="1"/>
  <c r="H12" i="1" s="1"/>
  <c r="F18" i="2"/>
  <c r="F20" i="2" s="1"/>
  <c r="D13" i="1" s="1"/>
  <c r="H13" i="1" s="1"/>
  <c r="G79" i="2"/>
  <c r="D29" i="6" s="1"/>
  <c r="H29" i="6" s="1"/>
  <c r="I23" i="1" l="1"/>
  <c r="O36" i="27" s="1"/>
  <c r="O15" i="27"/>
  <c r="D31" i="1"/>
  <c r="H31" i="1" s="1"/>
  <c r="F358" i="2"/>
  <c r="F359" i="2" s="1"/>
  <c r="F355" i="2"/>
  <c r="D354" i="2"/>
  <c r="F354" i="2" s="1"/>
  <c r="D353" i="2"/>
  <c r="F353" i="2" s="1"/>
  <c r="F352" i="2"/>
  <c r="D349" i="2"/>
  <c r="F349" i="2" s="1"/>
  <c r="F348" i="2"/>
  <c r="D347" i="2"/>
  <c r="F347" i="2" s="1"/>
  <c r="D344" i="2"/>
  <c r="F344" i="2" s="1"/>
  <c r="D343" i="2"/>
  <c r="F343" i="2" s="1"/>
  <c r="D340" i="2"/>
  <c r="F340" i="2" s="1"/>
  <c r="D339" i="2"/>
  <c r="F339" i="2" s="1"/>
  <c r="D336" i="2"/>
  <c r="F336" i="2" s="1"/>
  <c r="D335" i="2"/>
  <c r="F335" i="2" s="1"/>
  <c r="F322" i="2"/>
  <c r="F323" i="2" s="1"/>
  <c r="F319" i="2"/>
  <c r="D318" i="2"/>
  <c r="F318" i="2" s="1"/>
  <c r="D317" i="2"/>
  <c r="F317" i="2" s="1"/>
  <c r="D316" i="2"/>
  <c r="F316" i="2" s="1"/>
  <c r="D313" i="2"/>
  <c r="F313" i="2" s="1"/>
  <c r="F312" i="2"/>
  <c r="D311" i="2"/>
  <c r="F311" i="2" s="1"/>
  <c r="D308" i="2"/>
  <c r="F308" i="2" s="1"/>
  <c r="D307" i="2"/>
  <c r="F307" i="2" s="1"/>
  <c r="D304" i="2"/>
  <c r="F304" i="2" s="1"/>
  <c r="D303" i="2"/>
  <c r="F303" i="2" s="1"/>
  <c r="D300" i="2"/>
  <c r="F300" i="2" s="1"/>
  <c r="D299" i="2"/>
  <c r="F299" i="2" s="1"/>
  <c r="F295" i="2"/>
  <c r="F294" i="2"/>
  <c r="D293" i="2"/>
  <c r="F293" i="2" s="1"/>
  <c r="F289" i="2"/>
  <c r="F290" i="2"/>
  <c r="D284" i="2"/>
  <c r="F284" i="2" s="1"/>
  <c r="F285" i="2" s="1"/>
  <c r="F281" i="2"/>
  <c r="D280" i="2"/>
  <c r="F280" i="2" s="1"/>
  <c r="D279" i="2"/>
  <c r="F279" i="2" s="1"/>
  <c r="D275" i="2"/>
  <c r="F275" i="2" s="1"/>
  <c r="F274" i="2"/>
  <c r="D273" i="2"/>
  <c r="F273" i="2" s="1"/>
  <c r="D269" i="2"/>
  <c r="F269" i="2" s="1"/>
  <c r="D270" i="2"/>
  <c r="F270" i="2" s="1"/>
  <c r="D266" i="2"/>
  <c r="F266" i="2" s="1"/>
  <c r="D265" i="2"/>
  <c r="F265" i="2" s="1"/>
  <c r="D262" i="2"/>
  <c r="F262" i="2" s="1"/>
  <c r="D261" i="2"/>
  <c r="F261" i="2" s="1"/>
  <c r="D218" i="2"/>
  <c r="D288" i="2"/>
  <c r="F288" i="2" s="1"/>
  <c r="D71" i="2"/>
  <c r="G71" i="2" s="1"/>
  <c r="G72" i="2" s="1"/>
  <c r="D26" i="1"/>
  <c r="H26" i="1" s="1"/>
  <c r="H27" i="1" s="1"/>
  <c r="I27" i="1" l="1"/>
  <c r="O37" i="27" s="1"/>
  <c r="F296" i="2"/>
  <c r="D103" i="6" s="1"/>
  <c r="H103" i="6" s="1"/>
  <c r="F291" i="2"/>
  <c r="D102" i="6" s="1"/>
  <c r="H102" i="6" s="1"/>
  <c r="F301" i="2"/>
  <c r="F341" i="2"/>
  <c r="F305" i="2"/>
  <c r="F350" i="2"/>
  <c r="F337" i="2"/>
  <c r="F356" i="2"/>
  <c r="F345" i="2"/>
  <c r="F314" i="2"/>
  <c r="F309" i="2"/>
  <c r="F320" i="2"/>
  <c r="F276" i="2"/>
  <c r="F263" i="2"/>
  <c r="F271" i="2"/>
  <c r="F267" i="2"/>
  <c r="G109" i="2"/>
  <c r="D39" i="6" s="1"/>
  <c r="H39" i="6" s="1"/>
  <c r="G115" i="2"/>
  <c r="D41" i="6" s="1"/>
  <c r="H41" i="6" s="1"/>
  <c r="G97" i="2"/>
  <c r="D35" i="6" s="1"/>
  <c r="H35" i="6" s="1"/>
  <c r="G76" i="2"/>
  <c r="D28" i="6" s="1"/>
  <c r="H28" i="6" s="1"/>
  <c r="D37" i="1" l="1"/>
  <c r="H37" i="1" s="1"/>
  <c r="D109" i="1"/>
  <c r="H109" i="1" s="1"/>
  <c r="D110" i="1"/>
  <c r="H110" i="1" s="1"/>
  <c r="D43" i="1"/>
  <c r="H43" i="1" s="1"/>
  <c r="D41" i="1"/>
  <c r="H41" i="1" s="1"/>
  <c r="D30" i="1"/>
  <c r="H30" i="1" s="1"/>
  <c r="F360" i="2"/>
  <c r="D113" i="6" s="1"/>
  <c r="H113" i="6" s="1"/>
  <c r="F324" i="2"/>
  <c r="D104" i="6" s="1"/>
  <c r="H104" i="6" s="1"/>
  <c r="D120" i="1" l="1"/>
  <c r="D111" i="1"/>
  <c r="H111" i="1" s="1"/>
  <c r="G246" i="2" l="1"/>
  <c r="G247" i="2" l="1"/>
  <c r="D91" i="6" s="1"/>
  <c r="H91" i="6" s="1"/>
  <c r="H94" i="1"/>
  <c r="G103" i="2"/>
  <c r="D37" i="6" s="1"/>
  <c r="H37" i="6" s="1"/>
  <c r="G112" i="2"/>
  <c r="D40" i="6" s="1"/>
  <c r="H40" i="6" s="1"/>
  <c r="G106" i="2"/>
  <c r="D38" i="6" s="1"/>
  <c r="H38" i="6" s="1"/>
  <c r="G100" i="2"/>
  <c r="D36" i="6" s="1"/>
  <c r="H36" i="6" s="1"/>
  <c r="G94" i="2"/>
  <c r="D34" i="6" s="1"/>
  <c r="H34" i="6" s="1"/>
  <c r="G91" i="2"/>
  <c r="G88" i="2"/>
  <c r="D32" i="6" s="1"/>
  <c r="H32" i="6" s="1"/>
  <c r="G85" i="2"/>
  <c r="D31" i="6" s="1"/>
  <c r="H31" i="6" s="1"/>
  <c r="G82" i="2"/>
  <c r="D30" i="6" s="1"/>
  <c r="H30" i="6" s="1"/>
  <c r="D33" i="6" l="1"/>
  <c r="H33" i="6" s="1"/>
  <c r="H42" i="6" s="1"/>
  <c r="I42" i="6" s="1"/>
  <c r="D35" i="1"/>
  <c r="H35" i="1" s="1"/>
  <c r="H95" i="1"/>
  <c r="D32" i="1"/>
  <c r="H32" i="1" s="1"/>
  <c r="D36" i="1"/>
  <c r="H36" i="1" s="1"/>
  <c r="D33" i="1"/>
  <c r="H33" i="1" s="1"/>
  <c r="D38" i="1"/>
  <c r="H38" i="1" s="1"/>
  <c r="D34" i="1"/>
  <c r="H34" i="1" s="1"/>
  <c r="D40" i="1"/>
  <c r="H40" i="1" s="1"/>
  <c r="D42" i="1"/>
  <c r="H42" i="1" s="1"/>
  <c r="D98" i="1"/>
  <c r="D39" i="1"/>
  <c r="H39" i="1" s="1"/>
  <c r="I95" i="1" l="1"/>
  <c r="O42" i="27" s="1"/>
  <c r="O12" i="27"/>
  <c r="H44" i="1"/>
  <c r="H45" i="6"/>
  <c r="I44" i="1" l="1"/>
  <c r="O38" i="27" s="1"/>
  <c r="G364" i="2"/>
  <c r="G363" i="2"/>
  <c r="G362" i="2"/>
  <c r="G256" i="2"/>
  <c r="G257" i="2" s="1"/>
  <c r="D97" i="6" s="1"/>
  <c r="H97" i="6" s="1"/>
  <c r="H98" i="6" s="1"/>
  <c r="I98" i="6" s="1"/>
  <c r="G252" i="2"/>
  <c r="G253" i="2" s="1"/>
  <c r="D93" i="6" s="1"/>
  <c r="H93" i="6" s="1"/>
  <c r="H98" i="1"/>
  <c r="F330" i="2"/>
  <c r="F331" i="2" s="1"/>
  <c r="D109" i="6" s="1"/>
  <c r="H109" i="6" s="1"/>
  <c r="D278" i="2"/>
  <c r="F278" i="2" s="1"/>
  <c r="F282" i="2" s="1"/>
  <c r="F286" i="2" s="1"/>
  <c r="D101" i="6" s="1"/>
  <c r="H101" i="6" s="1"/>
  <c r="D220" i="2"/>
  <c r="F220" i="2" s="1"/>
  <c r="D219" i="2"/>
  <c r="F219" i="2" s="1"/>
  <c r="F218" i="2"/>
  <c r="F55" i="2"/>
  <c r="F56" i="2" s="1"/>
  <c r="D15" i="6" s="1"/>
  <c r="H15" i="6" s="1"/>
  <c r="F40" i="2"/>
  <c r="F39" i="2"/>
  <c r="F36" i="2"/>
  <c r="F35" i="2"/>
  <c r="F32" i="2"/>
  <c r="F31" i="2"/>
  <c r="F28" i="2"/>
  <c r="F27" i="2"/>
  <c r="F24" i="2"/>
  <c r="F23" i="2"/>
  <c r="F44" i="2"/>
  <c r="F45" i="2" s="1"/>
  <c r="D13" i="6" s="1"/>
  <c r="H13" i="6" s="1"/>
  <c r="O17" i="27" l="1"/>
  <c r="H105" i="6"/>
  <c r="I105" i="6" s="1"/>
  <c r="H78" i="6"/>
  <c r="I78" i="6" s="1"/>
  <c r="F224" i="2"/>
  <c r="D81" i="6" s="1"/>
  <c r="H81" i="6" s="1"/>
  <c r="H82" i="6" s="1"/>
  <c r="I82" i="6" s="1"/>
  <c r="D100" i="1"/>
  <c r="H100" i="1" s="1"/>
  <c r="D17" i="1"/>
  <c r="H17" i="1" s="1"/>
  <c r="D108" i="1"/>
  <c r="H108" i="1" s="1"/>
  <c r="H112" i="1" s="1"/>
  <c r="O39" i="27"/>
  <c r="D15" i="1"/>
  <c r="H15" i="1" s="1"/>
  <c r="D116" i="1"/>
  <c r="G365" i="2"/>
  <c r="D114" i="6" s="1"/>
  <c r="H114" i="6" s="1"/>
  <c r="H115" i="6" s="1"/>
  <c r="I115" i="6" s="1"/>
  <c r="F29" i="2"/>
  <c r="F25" i="2"/>
  <c r="F33" i="2"/>
  <c r="F41" i="2"/>
  <c r="F37" i="2"/>
  <c r="I112" i="1" l="1"/>
  <c r="O45" i="27" s="1"/>
  <c r="O18" i="27"/>
  <c r="O13" i="27"/>
  <c r="O20" i="27"/>
  <c r="O14" i="27"/>
  <c r="D16" i="1"/>
  <c r="H16" i="1" s="1"/>
  <c r="D83" i="1"/>
  <c r="D121" i="1"/>
  <c r="F42" i="2"/>
  <c r="D12" i="6" s="1"/>
  <c r="H12" i="6" l="1"/>
  <c r="H17" i="6" s="1"/>
  <c r="I17" i="6" s="1"/>
  <c r="D14" i="1"/>
  <c r="H14" i="1" s="1"/>
  <c r="H19" i="1" s="1"/>
  <c r="O35" i="27" l="1"/>
  <c r="I19" i="1"/>
  <c r="O9" i="27"/>
  <c r="H120" i="1"/>
  <c r="H121" i="1" l="1"/>
  <c r="H122" i="1" s="1"/>
  <c r="I122" i="1" s="1"/>
  <c r="F368" i="2"/>
  <c r="D118" i="6" s="1"/>
  <c r="H118" i="6" s="1"/>
  <c r="H121" i="6" s="1"/>
  <c r="I121" i="6" s="1"/>
  <c r="O21" i="27" l="1"/>
  <c r="D104" i="1"/>
  <c r="H104" i="1" s="1"/>
  <c r="G249" i="2"/>
  <c r="F327" i="2"/>
  <c r="F328" i="2" s="1"/>
  <c r="D108" i="6" s="1"/>
  <c r="H108" i="6" s="1"/>
  <c r="H110" i="6" s="1"/>
  <c r="I110" i="6" s="1"/>
  <c r="O19" i="27" l="1"/>
  <c r="D115" i="1"/>
  <c r="H115" i="1" s="1"/>
  <c r="H105" i="1"/>
  <c r="G250" i="2"/>
  <c r="D92" i="6" s="1"/>
  <c r="H92" i="6" s="1"/>
  <c r="I105" i="1" l="1"/>
  <c r="O44" i="27" s="1"/>
  <c r="H94" i="6"/>
  <c r="I94" i="6" s="1"/>
  <c r="D99" i="1"/>
  <c r="H99" i="1" s="1"/>
  <c r="H101" i="1" s="1"/>
  <c r="D125" i="1"/>
  <c r="H125" i="1" s="1"/>
  <c r="H128" i="1" s="1"/>
  <c r="I128" i="1" s="1"/>
  <c r="I101" i="1" l="1"/>
  <c r="O43" i="27" s="1"/>
  <c r="O16" i="27"/>
  <c r="H123" i="6"/>
  <c r="H124" i="6" s="1"/>
  <c r="I123" i="6"/>
  <c r="F11" i="8" l="1"/>
  <c r="I23" i="27"/>
  <c r="O23" i="27"/>
  <c r="P10" i="27" s="1"/>
  <c r="K23" i="27"/>
  <c r="L23" i="27"/>
  <c r="F23" i="27"/>
  <c r="G23" i="27"/>
  <c r="H23" i="27"/>
  <c r="N23" i="27"/>
  <c r="M23" i="27"/>
  <c r="C23" i="27"/>
  <c r="C24" i="27" s="1"/>
  <c r="E23" i="27"/>
  <c r="D23" i="27"/>
  <c r="J23" i="27"/>
  <c r="F11" i="24"/>
  <c r="H11" i="24" s="1"/>
  <c r="H12" i="24" s="1"/>
  <c r="H23" i="24" s="1"/>
  <c r="H11" i="8"/>
  <c r="F11" i="19"/>
  <c r="H11" i="19" s="1"/>
  <c r="H12" i="19" s="1"/>
  <c r="H23" i="19" s="1"/>
  <c r="F11" i="21"/>
  <c r="H11" i="21" s="1"/>
  <c r="H12" i="21" s="1"/>
  <c r="H23" i="21" s="1"/>
  <c r="H125" i="6"/>
  <c r="O48" i="27"/>
  <c r="H116" i="1"/>
  <c r="H83" i="1"/>
  <c r="H84" i="1" s="1"/>
  <c r="I84" i="1" s="1"/>
  <c r="P20" i="27" l="1"/>
  <c r="P17" i="27"/>
  <c r="P11" i="27"/>
  <c r="P16" i="27"/>
  <c r="P18" i="27"/>
  <c r="P12" i="27"/>
  <c r="P22" i="27"/>
  <c r="P21" i="27"/>
  <c r="P19" i="27"/>
  <c r="P14" i="27"/>
  <c r="P15" i="27"/>
  <c r="C25" i="27"/>
  <c r="D25" i="27" s="1"/>
  <c r="E25" i="27" s="1"/>
  <c r="F25" i="27" s="1"/>
  <c r="G25" i="27" s="1"/>
  <c r="H25" i="27" s="1"/>
  <c r="I25" i="27" s="1"/>
  <c r="J25" i="27" s="1"/>
  <c r="K25" i="27" s="1"/>
  <c r="L25" i="27" s="1"/>
  <c r="M25" i="27" s="1"/>
  <c r="N25" i="27" s="1"/>
  <c r="P9" i="27"/>
  <c r="P13" i="27"/>
  <c r="H24" i="24"/>
  <c r="H25" i="24" s="1"/>
  <c r="H25" i="21"/>
  <c r="H24" i="19"/>
  <c r="H25" i="19" s="1"/>
  <c r="D24" i="27"/>
  <c r="E24" i="27" s="1"/>
  <c r="F24" i="27" s="1"/>
  <c r="G24" i="27" s="1"/>
  <c r="H24" i="27" s="1"/>
  <c r="I24" i="27" s="1"/>
  <c r="J24" i="27" s="1"/>
  <c r="K24" i="27" s="1"/>
  <c r="L24" i="27" s="1"/>
  <c r="M24" i="27" s="1"/>
  <c r="N24" i="27" s="1"/>
  <c r="H117" i="1"/>
  <c r="H130" i="1" l="1"/>
  <c r="F11" i="11" s="1"/>
  <c r="H11" i="11" s="1"/>
  <c r="H12" i="11" s="1"/>
  <c r="I117" i="1"/>
  <c r="O46" i="27" s="1"/>
  <c r="H12" i="8"/>
  <c r="O40" i="27"/>
  <c r="O47" i="27"/>
  <c r="H131" i="1" l="1"/>
  <c r="H132" i="1" s="1"/>
  <c r="H23" i="11"/>
  <c r="G50" i="27"/>
  <c r="M50" i="27"/>
  <c r="H50" i="27"/>
  <c r="O50" i="27"/>
  <c r="F50" i="27"/>
  <c r="L50" i="27"/>
  <c r="C50" i="27"/>
  <c r="N50" i="27"/>
  <c r="K50" i="27"/>
  <c r="E50" i="27"/>
  <c r="J50" i="27"/>
  <c r="I50" i="27"/>
  <c r="D50" i="27"/>
  <c r="H23" i="8"/>
  <c r="I130" i="1"/>
  <c r="D9" i="10" l="1"/>
  <c r="E9" i="10" s="1"/>
  <c r="H24" i="8"/>
  <c r="H25" i="8" s="1"/>
  <c r="C13" i="10"/>
  <c r="D13" i="10" s="1"/>
  <c r="H24" i="11"/>
  <c r="H25" i="11" s="1"/>
  <c r="C52" i="27"/>
  <c r="D52" i="27" s="1"/>
  <c r="E52" i="27" s="1"/>
  <c r="F52" i="27" s="1"/>
  <c r="G52" i="27" s="1"/>
  <c r="H52" i="27" s="1"/>
  <c r="I52" i="27" s="1"/>
  <c r="J52" i="27" s="1"/>
  <c r="K52" i="27" s="1"/>
  <c r="L52" i="27" s="1"/>
  <c r="M52" i="27" s="1"/>
  <c r="N52" i="27" s="1"/>
  <c r="C51" i="27"/>
  <c r="D51" i="27" s="1"/>
  <c r="E51" i="27" s="1"/>
  <c r="F51" i="27" s="1"/>
  <c r="G51" i="27" s="1"/>
  <c r="H51" i="27" s="1"/>
  <c r="I51" i="27" s="1"/>
  <c r="J51" i="27" s="1"/>
  <c r="K51" i="27" s="1"/>
  <c r="L51" i="27" s="1"/>
  <c r="M51" i="27" s="1"/>
  <c r="N51" i="27" s="1"/>
  <c r="C10" i="10" l="1"/>
  <c r="D10" i="10" s="1"/>
  <c r="E10" i="10" l="1"/>
  <c r="C11" i="10"/>
  <c r="D11" i="10" s="1"/>
  <c r="C12" i="10"/>
  <c r="D12" i="10" s="1"/>
  <c r="E11" i="10" l="1"/>
  <c r="E12" i="10"/>
  <c r="E13" i="10" l="1"/>
  <c r="E15" i="10" l="1"/>
</calcChain>
</file>

<file path=xl/sharedStrings.xml><?xml version="1.0" encoding="utf-8"?>
<sst xmlns="http://schemas.openxmlformats.org/spreadsheetml/2006/main" count="2596" uniqueCount="489">
  <si>
    <t>ITEM</t>
  </si>
  <si>
    <t>CÓDIGO</t>
  </si>
  <si>
    <t>DESCRIÇÃO</t>
  </si>
  <si>
    <t>QUANT.</t>
  </si>
  <si>
    <t>UND</t>
  </si>
  <si>
    <t>MATERIAL</t>
  </si>
  <si>
    <t>MÃO DE OBRA</t>
  </si>
  <si>
    <t>TOTAL</t>
  </si>
  <si>
    <t>TOTAL C/ BDI</t>
  </si>
  <si>
    <t>GRUPO DE SERVIÇO: 169- INST. ELÉT./TELEFÔNICA/CABEAMENTO ESTRUTURADO</t>
  </si>
  <si>
    <t>GRUPO DE SERVIÇO: 172-ALVENARIAS E DIVISÓRIAS</t>
  </si>
  <si>
    <t>ALVENARIA DE TIJOLO FURADO 1/2 VEZ 14X29X9 - 6 FUROS - ARG. (1CALH:4ARML+100KG DE CI/M3)</t>
  </si>
  <si>
    <t>m2</t>
  </si>
  <si>
    <t>GRUPO DE SERVIÇO: 180-ESQUADRIAS METÁLICAS</t>
  </si>
  <si>
    <t xml:space="preserve"> ESQUADRIAS METÁLICAS - ( OBS.: OS VIDROS NÃO ESTÃO INCLUSOS NAS ESQUADRIAS )</t>
  </si>
  <si>
    <t>GRUPO DE SERVIÇO: 181- VIDROS</t>
  </si>
  <si>
    <t xml:space="preserve"> VIDRO LISO 4 MM - COLOCADO </t>
  </si>
  <si>
    <t>GRUPO DE SERVIÇO: 182- REVESTIMENTO DE PAREDES</t>
  </si>
  <si>
    <t>REVESTIMENTO DE PAREDES</t>
  </si>
  <si>
    <t xml:space="preserve"> CHAPISCO COMUM </t>
  </si>
  <si>
    <t xml:space="preserve">REBOCO (1 CALH:4 ARFC+100kgCI/M3) </t>
  </si>
  <si>
    <t xml:space="preserve">m2 </t>
  </si>
  <si>
    <t>GRUPO DE SERVIÇO: 184- REVESTIMENTO DE PISO</t>
  </si>
  <si>
    <t xml:space="preserve"> m2 </t>
  </si>
  <si>
    <t>PISO EM CERÂMICA PEI MAIOR OU IGUAL A 4 COM CONTRA PISO (1CI:3ARML) E ARGAMASSA COLANTE</t>
  </si>
  <si>
    <t>m</t>
  </si>
  <si>
    <t>GRUPO DE SERVIÇO: 188- PINTURA</t>
  </si>
  <si>
    <t xml:space="preserve"> PINTURA</t>
  </si>
  <si>
    <t xml:space="preserve">GRUPO DE SERVIÇO: 164- SERVIÇOS PRELIMINARES </t>
  </si>
  <si>
    <t xml:space="preserve"> SERVIÇOS PRELIMINARES</t>
  </si>
  <si>
    <t>GRUPO DE SERVIÇO: 189- DIVERSOS</t>
  </si>
  <si>
    <t>DIVERSOS</t>
  </si>
  <si>
    <t>MEMÓRIA DE CÁLCULO</t>
  </si>
  <si>
    <t>GRUPO DE SERVIÇO</t>
  </si>
  <si>
    <t>VIDROS</t>
  </si>
  <si>
    <t>MÊS 1</t>
  </si>
  <si>
    <t>S1</t>
  </si>
  <si>
    <t>S2</t>
  </si>
  <si>
    <t>S3</t>
  </si>
  <si>
    <t>S4</t>
  </si>
  <si>
    <t>MÊS 2</t>
  </si>
  <si>
    <t>LARGURA</t>
  </si>
  <si>
    <t>ALTURA</t>
  </si>
  <si>
    <t>M²</t>
  </si>
  <si>
    <t>COMPRIMENTO</t>
  </si>
  <si>
    <t xml:space="preserve"> LIMPEZA FINAL DE OBRA - (OBRAS CIVIS)</t>
  </si>
  <si>
    <t xml:space="preserve">TOTAL </t>
  </si>
  <si>
    <t xml:space="preserve"> m2</t>
  </si>
  <si>
    <t>1.1</t>
  </si>
  <si>
    <t>2.1</t>
  </si>
  <si>
    <t>3.1</t>
  </si>
  <si>
    <t>4.1</t>
  </si>
  <si>
    <t>6.1</t>
  </si>
  <si>
    <t>4.2</t>
  </si>
  <si>
    <t>4.3</t>
  </si>
  <si>
    <t>5.1</t>
  </si>
  <si>
    <t>7.1</t>
  </si>
  <si>
    <t>8.1</t>
  </si>
  <si>
    <t>SUBTOTAL</t>
  </si>
  <si>
    <t>und</t>
  </si>
  <si>
    <t>QUANTIDADE</t>
  </si>
  <si>
    <t>M</t>
  </si>
  <si>
    <t>KG/M</t>
  </si>
  <si>
    <t>M2</t>
  </si>
  <si>
    <t>ÁREA</t>
  </si>
  <si>
    <t>(AGETOP) TABELA 128 - CUSTOS DE OBRAS CIVIS - NOVEMBRO/2017 - DESONERADA</t>
  </si>
  <si>
    <t xml:space="preserve">SUBTOTAL </t>
  </si>
  <si>
    <t>M³</t>
  </si>
  <si>
    <t xml:space="preserve">TOTAL GERAL </t>
  </si>
  <si>
    <t>KG</t>
  </si>
  <si>
    <t>REF.: TABELA 128 - CUSTOS DE OBRAS CIVIS - NOVEMBRO/2017 - DESONERADA</t>
  </si>
  <si>
    <t xml:space="preserve"> PINT.ESMALTE 2 DEM. ESQ.FERRO (SEM FUNDO ANTICOR.) </t>
  </si>
  <si>
    <t>PERCENTUAL DE EXECUÇÃO ACUMULADO</t>
  </si>
  <si>
    <t>TOTAL ACUMULADO</t>
  </si>
  <si>
    <t>Leonardo Martins de Castro Teixeira</t>
  </si>
  <si>
    <t>Secretário Municipal de Obras</t>
  </si>
  <si>
    <t>____________________________________________________</t>
  </si>
  <si>
    <t>_______________________________________</t>
  </si>
  <si>
    <t>Eng. Civil CREA: 1016927460/AP-GO</t>
  </si>
  <si>
    <t xml:space="preserve">            Philipjohn Ribeiro Silva</t>
  </si>
  <si>
    <t>ALTURA MÉDIA</t>
  </si>
  <si>
    <t>Paredes Externas (5,30+5,30+6,70+6,70=24,00)</t>
  </si>
  <si>
    <t xml:space="preserve"> DEM.PISO CERAM. INCLUS. RETIRADA DE CONTRAPISO SOBRE LASTRO CONC.C/TR.CB.E CARGA
</t>
  </si>
  <si>
    <t>Piso Banheiro</t>
  </si>
  <si>
    <t>RETIRADA DE JANELAS OU PORTAIS C/ TRANSP. ATÉ CB. E CARGA</t>
  </si>
  <si>
    <t xml:space="preserve">Sala </t>
  </si>
  <si>
    <t>Janelas</t>
  </si>
  <si>
    <t>Portas</t>
  </si>
  <si>
    <t>Cozinha</t>
  </si>
  <si>
    <t>Quarto 1</t>
  </si>
  <si>
    <t>Quarto 2</t>
  </si>
  <si>
    <t>Banheiro</t>
  </si>
  <si>
    <t xml:space="preserve">DEMOLIÇAO BACIA SANITARIA C/ TRANSP. ATÉ CB. E CARGA </t>
  </si>
  <si>
    <t>Platibanda (5,30+5,30=10,60)</t>
  </si>
  <si>
    <t>Banheiro (1,65*1,20=1,98)</t>
  </si>
  <si>
    <t xml:space="preserve">PISO CONCRETO DESEMPENADO ESPESSURA = 5 CM 1:2,5:3,5 </t>
  </si>
  <si>
    <t>REVESTIMENTO COM CERÂMICA</t>
  </si>
  <si>
    <t>Janelas (1,50*1,00)</t>
  </si>
  <si>
    <t xml:space="preserve"> ESQUADRIA BASCULANTE EM CHAPA J17, J18 e J19 C/FERRAGENS </t>
  </si>
  <si>
    <t xml:space="preserve">PORTA ABRIR/VENEZIANA PF-4 C/FERRAGENS </t>
  </si>
  <si>
    <t>Janela (0,50*0,50)</t>
  </si>
  <si>
    <t>Portas (0,70*2,10)</t>
  </si>
  <si>
    <t>1.2</t>
  </si>
  <si>
    <t>1.3</t>
  </si>
  <si>
    <t>1.4</t>
  </si>
  <si>
    <t>1.5</t>
  </si>
  <si>
    <t>8.2</t>
  </si>
  <si>
    <t>8.3</t>
  </si>
  <si>
    <t>TUBO SOLD.P/ESGOTO DIAM. 40 MM</t>
  </si>
  <si>
    <t xml:space="preserve">TUBO SOLDAVEL PVC MARROM DIAMETRO 25 mm </t>
  </si>
  <si>
    <t xml:space="preserve">und </t>
  </si>
  <si>
    <t xml:space="preserve">CAIXA DE DESCARGA EXTERNA </t>
  </si>
  <si>
    <t>TUBO DE DESCIDA PARA CAIXA DE DESCARGA ( LONGO 1 1/4" )</t>
  </si>
  <si>
    <t xml:space="preserve">PAPELEIRA LOUCA - EMBUTIR </t>
  </si>
  <si>
    <t xml:space="preserve">SABONETEIRA DE LOUCA DE EMBUTIR </t>
  </si>
  <si>
    <t xml:space="preserve">PORTA TOALHA EM INOX (ARGOLA) </t>
  </si>
  <si>
    <t xml:space="preserve">ADESIVO PLASTICO - BISNAGA 75 G </t>
  </si>
  <si>
    <t xml:space="preserve">PIA MARMORE/GRANITO SINTÉTICO 1,20X0,60 M </t>
  </si>
  <si>
    <t xml:space="preserve">LIGAÇÃO FLEXÍVEL PVC DIAM.1/2" (ENGATE) </t>
  </si>
  <si>
    <t>GRUPO DE SERVIÇO: 170 - INSTALAÇÕES HIDRO-SANITÁRIAS</t>
  </si>
  <si>
    <t xml:space="preserve">JOELHO 90 GRAUS SOLDAVEL DIAMETRO 25 MM </t>
  </si>
  <si>
    <t xml:space="preserve">TE 90 GRAUS SOLDAVEL DIAMETRO 25 mm </t>
  </si>
  <si>
    <t xml:space="preserve">VASO SANITARIO </t>
  </si>
  <si>
    <t xml:space="preserve">REGISTRO DE GAVETA C/CANOPLA DIAMETRO 3/4" </t>
  </si>
  <si>
    <t xml:space="preserve">CORPO CX. SIFONADA DIAM. 100 X 100 X 50 </t>
  </si>
  <si>
    <t xml:space="preserve">GRELHA QUADRADA BRANCA DIAM. 100 MM </t>
  </si>
  <si>
    <t xml:space="preserve">TORNEIRA PARA LAVATÓRIO DIÂMETRO 1/2" Un </t>
  </si>
  <si>
    <t>INST. ELÉT./TELEFÔNICA/CABEAMENTO ESTRUTURADO</t>
  </si>
  <si>
    <t xml:space="preserve">ELETRODUTO PVC FLEXÍVEL - MANGUEIRA CORRUGADA LEVE - DIAM.20MM </t>
  </si>
  <si>
    <t xml:space="preserve">TOMADA HEXAGONAL 2P + T - 10A - 250V </t>
  </si>
  <si>
    <t xml:space="preserve">INTERRUPTOR SIMPLES (1 SECAO) </t>
  </si>
  <si>
    <t xml:space="preserve">LUMINÁRIA TIPO SPOT DE SOBREPOR PARA 01 LÂMPADA </t>
  </si>
  <si>
    <t xml:space="preserve">M </t>
  </si>
  <si>
    <t>Und</t>
  </si>
  <si>
    <t xml:space="preserve"> INTERRUPTOR SIMPLES (2 SECOES) </t>
  </si>
  <si>
    <t xml:space="preserve"> ISOLADOR ROLDANA PVC MEDIO (102) </t>
  </si>
  <si>
    <t xml:space="preserve">Fita Isolante </t>
  </si>
  <si>
    <t>Fio Isolado PVC</t>
  </si>
  <si>
    <t>Eletroduto PVC Flexível</t>
  </si>
  <si>
    <t xml:space="preserve">FIO ISOLADO PVC 750 V, No. 2,5 MM2 </t>
  </si>
  <si>
    <t>Interruptor S. (1 seção)</t>
  </si>
  <si>
    <t>Interruptor S. (2 seções)</t>
  </si>
  <si>
    <t>Isolador</t>
  </si>
  <si>
    <t>Luminária Spot Sobrepor</t>
  </si>
  <si>
    <t>Porta Toalha Haste</t>
  </si>
  <si>
    <t>Porta Toalha Argola</t>
  </si>
  <si>
    <t xml:space="preserve">Saboneteira </t>
  </si>
  <si>
    <t xml:space="preserve">Registro de Gaveta </t>
  </si>
  <si>
    <t>Registro de Pressão</t>
  </si>
  <si>
    <t xml:space="preserve">REGISTRO DE PRESSAO C/CANOPLA CROMADA DIAM.3/4" </t>
  </si>
  <si>
    <t>Joelho 90 Graus</t>
  </si>
  <si>
    <t xml:space="preserve">TE 90 Graus </t>
  </si>
  <si>
    <t>Adesivo Plastico</t>
  </si>
  <si>
    <t>Caixa Sinfonada</t>
  </si>
  <si>
    <t>Grelha Quadrada</t>
  </si>
  <si>
    <t>Pia Marmore</t>
  </si>
  <si>
    <t xml:space="preserve">PORTA TOALHA EM INOX (HASTE) </t>
  </si>
  <si>
    <t>Torneira Para Lavatório</t>
  </si>
  <si>
    <t>Lavatório</t>
  </si>
  <si>
    <t>Tubo de Descida</t>
  </si>
  <si>
    <t>Caixa de Descarga</t>
  </si>
  <si>
    <t>Vaso Sanitário</t>
  </si>
  <si>
    <t>GRUPO DE SERVIÇO: 170 - INSTALÇÕES HIDRO-SANITÁRIAS</t>
  </si>
  <si>
    <t>INSTALÇÕES HIDRO-SANITÁRIAS</t>
  </si>
  <si>
    <t>4.4</t>
  </si>
  <si>
    <t>4.5</t>
  </si>
  <si>
    <t>4.6</t>
  </si>
  <si>
    <t>4.7</t>
  </si>
  <si>
    <t>4.8</t>
  </si>
  <si>
    <t>4.10</t>
  </si>
  <si>
    <t>4.11</t>
  </si>
  <si>
    <t>4.12</t>
  </si>
  <si>
    <t>4.13</t>
  </si>
  <si>
    <t>4.14</t>
  </si>
  <si>
    <t>9.1</t>
  </si>
  <si>
    <t>9.2</t>
  </si>
  <si>
    <t>11.1</t>
  </si>
  <si>
    <t>11.2</t>
  </si>
  <si>
    <t xml:space="preserve">LAMPADA COMPACTA ELETRÔNICA COM REATOR INTEGRADO 15 W </t>
  </si>
  <si>
    <t>Lâmpada</t>
  </si>
  <si>
    <t xml:space="preserve">ESQUADRIA EM CHAPA METÁLICA TIPO VENEZIANA FIXA COM VENTILAÇÃO J-20 </t>
  </si>
  <si>
    <t xml:space="preserve">PINTURA LATEX DUAS DEMAOS COM SELADOR </t>
  </si>
  <si>
    <t xml:space="preserve">PINT.ESMALTE 2 DEM. ESQ.FERRO (SEM FUNDO ANTICOR.) </t>
  </si>
  <si>
    <t>REVESTIMENTO DE PISO</t>
  </si>
  <si>
    <t xml:space="preserve">ESQUADRIA BASCULANTE EM CHAPA J17, J18 e J19 C/FERRAGENS </t>
  </si>
  <si>
    <t>ESQUADRIAS METÁLICAS - ( OBS.: OS VIDROS NÃO ESTÃO INCLUSOS NAS ESQUADRIAS )</t>
  </si>
  <si>
    <t>ALVENARIAS E DIVISORIAS</t>
  </si>
  <si>
    <t>CAIXA METALICA RET. 4" X 2" X 2"</t>
  </si>
  <si>
    <t xml:space="preserve">INTERRUPTOR SIMPLES 1 SEÇÃO E 1 TOMADA HEXAGONAL 2P + T - 10A CONJUGADOS </t>
  </si>
  <si>
    <t>Interruptor Simples Conjugado</t>
  </si>
  <si>
    <t xml:space="preserve">TOMADA HEXAGONAL 2P + T - 20A - 250V </t>
  </si>
  <si>
    <t>Tomada Hexagonal - 10A</t>
  </si>
  <si>
    <t xml:space="preserve">QUADRO DE DISTRIBUIÇÃO DE EMBUTIR EM PVC SB-3E </t>
  </si>
  <si>
    <t xml:space="preserve">ISOLADOR ROLDANA PVC MEDIO (102) </t>
  </si>
  <si>
    <t xml:space="preserve">INTERRUPTOR SIMPLES (2 SECOES) </t>
  </si>
  <si>
    <t xml:space="preserve">Quadro de Distribuição </t>
  </si>
  <si>
    <t>Parede Cozinha - Acima da Pia (1,20)</t>
  </si>
  <si>
    <t xml:space="preserve">FITA ISOLANTE, ROLO DE 5,00 M </t>
  </si>
  <si>
    <t>GRUPO DE SERVIÇO: 168 - ESTRUTURA</t>
  </si>
  <si>
    <t xml:space="preserve"> ESTRUTURA</t>
  </si>
  <si>
    <t xml:space="preserve">ACO CA-50 A - 8,0 MM (5/16") - (OBRAS CIVIS) </t>
  </si>
  <si>
    <t xml:space="preserve">Kg </t>
  </si>
  <si>
    <t>Aço - ((14,85+24)*3,00 = 116,55)</t>
  </si>
  <si>
    <t xml:space="preserve">EMBOÇO (1CI:4 ARML) </t>
  </si>
  <si>
    <t>8.4</t>
  </si>
  <si>
    <t>Paredes Internas (1,80+1,20+5,00+3,37=11,37)</t>
  </si>
  <si>
    <t xml:space="preserve">Quarto 1 </t>
  </si>
  <si>
    <t>Paredes (1,75+3,20+1,20)</t>
  </si>
  <si>
    <t>Desconto de vão de Portas (3*(0,70*2,10))</t>
  </si>
  <si>
    <t xml:space="preserve">Sala/ Cozinha </t>
  </si>
  <si>
    <t>Paredes (3,37+2,47)</t>
  </si>
  <si>
    <t xml:space="preserve">Quarto 2 </t>
  </si>
  <si>
    <t>Paredes ( 3,37+2,37)</t>
  </si>
  <si>
    <t>Paredes (1,65+1,65+1,20)</t>
  </si>
  <si>
    <t>Desconto de vão de Porta (0,70*2,10)</t>
  </si>
  <si>
    <t>Desconto de Revestimento Banheiro (1,65+1,65+1,20)</t>
  </si>
  <si>
    <t>Desconto de Vão de Portas (2*(0,70*2,10))</t>
  </si>
  <si>
    <t>Desconto de Vão de Janelas (4*(1,20*1,00))</t>
  </si>
  <si>
    <t>Desconto de Vão de Janela (0,50*0,50)</t>
  </si>
  <si>
    <t xml:space="preserve">Parte Externas </t>
  </si>
  <si>
    <t>Paredes (2*(5,30+5,30+6,70+6,70=24,00))</t>
  </si>
  <si>
    <t xml:space="preserve">Platibanda </t>
  </si>
  <si>
    <t>Paredes (5,30+5,30=10,60)</t>
  </si>
  <si>
    <t>Ligação Flexível</t>
  </si>
  <si>
    <t xml:space="preserve">DISJUNTOR MONOPOLAR DE 10 A 30-A Un </t>
  </si>
  <si>
    <t xml:space="preserve">DISJUNTOR MONOPOLAR DE 10 A 30-A </t>
  </si>
  <si>
    <t xml:space="preserve">Disjuntor Monopolar </t>
  </si>
  <si>
    <t xml:space="preserve">TE 90 GRAUS DIAMETRO 40 MM - ESGOTO </t>
  </si>
  <si>
    <t>Tê 90°</t>
  </si>
  <si>
    <t>Tê 100x50</t>
  </si>
  <si>
    <t xml:space="preserve">TUBO SOLDAVEL P/ESGOTO DIAM. 100 MM </t>
  </si>
  <si>
    <t xml:space="preserve">m </t>
  </si>
  <si>
    <t>Tubo Soldavel - 40mm</t>
  </si>
  <si>
    <t>Tubo Soldavel - 100mm</t>
  </si>
  <si>
    <t>Tubo Soldavel - 25mm</t>
  </si>
  <si>
    <t xml:space="preserve">DEM.PISO CERAM. INCLUS. RETIRADA DE CONTRAPISO SOBRE LASTRO CONC.C/TR.CB.E CARGA
</t>
  </si>
  <si>
    <t>10.1</t>
  </si>
  <si>
    <t xml:space="preserve">JOELHO 90 GRAUS DIAMETRO 40 MM </t>
  </si>
  <si>
    <t xml:space="preserve">Joelho 90° </t>
  </si>
  <si>
    <t>GRUPO DE SERVIÇO: 176 - ESTRUTURA DE MADEIRA</t>
  </si>
  <si>
    <t>ESTRUTURA DE MADEIRA</t>
  </si>
  <si>
    <t xml:space="preserve"> ESTRUTURA-TELHA CERÂMICA V=3 A 7 M. C/FERRAGENS</t>
  </si>
  <si>
    <t xml:space="preserve">Área da Construção </t>
  </si>
  <si>
    <t>Área: 35,51 m²</t>
  </si>
  <si>
    <t>9.3</t>
  </si>
  <si>
    <t>12.1</t>
  </si>
  <si>
    <t>12.2</t>
  </si>
  <si>
    <t>GRUPO DE SERVIÇO: 178 - COBERTURAS</t>
  </si>
  <si>
    <t>COBERTURAS</t>
  </si>
  <si>
    <t>EMBOCAMENTO LATERAL (OITOES)</t>
  </si>
  <si>
    <t xml:space="preserve"> EMBOCAMENTO DE BEIRAL </t>
  </si>
  <si>
    <t xml:space="preserve">DEMOLICAO COBERTURA TELHA CERAMICA C/ TRANSP. ATÉ CB. E CARGA </t>
  </si>
  <si>
    <t>DEMOLIÇÃO ESTRUTURA EM MADEIRA TELHADO C/ TRANSP. ATÉ CB. E CARGA</t>
  </si>
  <si>
    <t xml:space="preserve">Sala/Cozinha/Banheiro </t>
  </si>
  <si>
    <t>Beiral (0,30)</t>
  </si>
  <si>
    <t>1.6</t>
  </si>
  <si>
    <t>GRUPO DE SERVIÇO: 165 - TRANSPORTES</t>
  </si>
  <si>
    <t>TRANSPORTES</t>
  </si>
  <si>
    <t>TRANSPORTE DE ENTULHO EM CAMINHÃO INCLUSO A CARGA MANUAL</t>
  </si>
  <si>
    <t>AREA</t>
  </si>
  <si>
    <t>ESPESSURA</t>
  </si>
  <si>
    <t>EMPOLAMENTO</t>
  </si>
  <si>
    <t>VOLUME TOTAL</t>
  </si>
  <si>
    <t xml:space="preserve">Demolição Cobertura Telha Ceramica C/ Transp. Até Cb. E Carga </t>
  </si>
  <si>
    <t xml:space="preserve">Retirada de Janelas ou Portais C/ Transp. Até Cb. E Carga  </t>
  </si>
  <si>
    <t xml:space="preserve">Demolição Estrutura em Madeira Telhado C/ Transp. Até Cb. E Carga </t>
  </si>
  <si>
    <t>Dem.Piso Ceram. Inclus. Retirada de Contrapiso Sobre Lastro Conc.C/Tr.Cb.E Carga</t>
  </si>
  <si>
    <t xml:space="preserve">Demoliçao Bacia Sanitaria C/ Transp. Até Cb. E Carga </t>
  </si>
  <si>
    <t xml:space="preserve">COBERTURA COM TELHA PLAN RESINADA COR VERMELHA </t>
  </si>
  <si>
    <t>CUMEEIRA P/ TELHA PLAN RESINADA COR VERMELHA</t>
  </si>
  <si>
    <t xml:space="preserve">Área da Cobertura </t>
  </si>
  <si>
    <t xml:space="preserve">TRANSPORTE DE ENTULHO EM CAMINHÃO SEM CARGA </t>
  </si>
  <si>
    <t xml:space="preserve">m3 </t>
  </si>
  <si>
    <t>4.9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</si>
  <si>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</si>
  <si>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</si>
  <si>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</si>
  <si>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</si>
  <si>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</si>
  <si>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</si>
  <si>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</si>
  <si>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</si>
  <si>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</si>
  <si>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</si>
  <si>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</si>
  <si>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</si>
  <si>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</si>
  <si>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</si>
  <si>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</si>
  <si>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</si>
  <si>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</si>
  <si>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</si>
  <si>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</si>
  <si>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</si>
  <si>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</si>
  <si>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</si>
  <si>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</si>
  <si>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</si>
  <si>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</si>
  <si>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</si>
  <si>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</si>
  <si>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11.3</t>
  </si>
  <si>
    <t>11.4</t>
  </si>
  <si>
    <t>13.1</t>
  </si>
  <si>
    <t>13.2</t>
  </si>
  <si>
    <t>14.1</t>
  </si>
  <si>
    <t>1.1.1</t>
  </si>
  <si>
    <t>1.1.3</t>
  </si>
  <si>
    <t>1.1.4</t>
  </si>
  <si>
    <t>1.1.5</t>
  </si>
  <si>
    <t>13.1.1</t>
  </si>
  <si>
    <t>13.1.2</t>
  </si>
  <si>
    <t>13.1.3</t>
  </si>
  <si>
    <t>13.1.4</t>
  </si>
  <si>
    <t>13.1.5</t>
  </si>
  <si>
    <t>13.1.6</t>
  </si>
  <si>
    <t>1.1.2</t>
  </si>
  <si>
    <t>1.2.1</t>
  </si>
  <si>
    <t>1.2.2</t>
  </si>
  <si>
    <t>1.3.1</t>
  </si>
  <si>
    <t>1.3.2</t>
  </si>
  <si>
    <t>1.3.4</t>
  </si>
  <si>
    <t>1.3.5</t>
  </si>
  <si>
    <t>1.3.6</t>
  </si>
  <si>
    <t>11.1.1</t>
  </si>
  <si>
    <t>11.1.2</t>
  </si>
  <si>
    <t>11.1.3</t>
  </si>
  <si>
    <t>11.1.4</t>
  </si>
  <si>
    <t>11.1.5</t>
  </si>
  <si>
    <t>11.1.6</t>
  </si>
  <si>
    <t>11.4.4</t>
  </si>
  <si>
    <t>11.4.1</t>
  </si>
  <si>
    <t>11.4.2</t>
  </si>
  <si>
    <t>11.4.3</t>
  </si>
  <si>
    <t>11.4.5</t>
  </si>
  <si>
    <t>11.4.6</t>
  </si>
  <si>
    <t>Descontos</t>
  </si>
  <si>
    <t>4 janelas (1,20 x 1,00)</t>
  </si>
  <si>
    <t>5 portas (0,70 x 2,10)</t>
  </si>
  <si>
    <t>DEMOL.MURO/PAREDE PLACA PRÉ-MOLDADA C/TRANSP.C.B.E CARGA</t>
  </si>
  <si>
    <t>Tomada Hexagonal - 20A - Banheiro</t>
  </si>
  <si>
    <t>LAVATÓRIO MÉDIO COM COLUNA</t>
  </si>
  <si>
    <t xml:space="preserve">JOELHO 90 GRAUS DIAMETRO 100 MM  </t>
  </si>
  <si>
    <t>TUBO SOLD.P/ESGOTO DIAM. 50 MM</t>
  </si>
  <si>
    <t>5.29</t>
  </si>
  <si>
    <t>Tubo Soldavel - 50mm</t>
  </si>
  <si>
    <t xml:space="preserve">EMBOCAMENTO DE BEIRAL </t>
  </si>
  <si>
    <t>ESTRUTURA-TELHA CERÂMICA V=3 A 7 M. C/FERRAGENS</t>
  </si>
  <si>
    <t>Paredes (5,30+5,30+6,70+6,70=24,00)</t>
  </si>
  <si>
    <t>Parte Externa</t>
  </si>
  <si>
    <t>Janelas (1,20*1,00)</t>
  </si>
  <si>
    <t>Limpeza Final</t>
  </si>
  <si>
    <t>30 DE MAIO DE 2018</t>
  </si>
  <si>
    <t>OBRA: REFORMA CASAS VILA TEOTÔNIO VILELA (COM TROCA DE TELHADO)</t>
  </si>
  <si>
    <t>OBRA: REFORMA CASAS VILA TEOTÔNIO VILELA (SEM TROCA DE TELHADO)</t>
  </si>
  <si>
    <t>Demol. Muro/Parede placa pré-moldada c/transp. C.B. E Carga</t>
  </si>
  <si>
    <t>MAO DE OBRA PARA COBERTURA C/TELHA COLONIAL PLAN</t>
  </si>
  <si>
    <t>Reparo de telhas quebradas e goteiras</t>
  </si>
  <si>
    <t>PORCENTAGEM</t>
  </si>
  <si>
    <t xml:space="preserve">CHAPISCO COMUM </t>
  </si>
  <si>
    <t>EPI/PCMAT/PCMSO/EXAMES/TREINAMENTOS/VISITAS (&gt;= 20 EMPREGADOS) - ÁREAS EDIFICADAS/COBERTAS/FECHADAS</t>
  </si>
  <si>
    <t>Por unidade habitacional</t>
  </si>
  <si>
    <t>1.7</t>
  </si>
  <si>
    <t>COMPOSIÇÃO BÁSICA RP1Q - A</t>
  </si>
  <si>
    <t>MEMORIAL DE CÁLCULO: COMPOSIÇÃO BÁSICA RP1Q - A</t>
  </si>
  <si>
    <t>MEMORIAL DE CÁLCULO: COMPOSIÇÃO BÁSICA RP1Q - B</t>
  </si>
  <si>
    <t xml:space="preserve">COMPOSIÇÕES </t>
  </si>
  <si>
    <t>RP1Q - B</t>
  </si>
  <si>
    <t>REFORMA RESIDÊNCIA POPULAR SEM TROCA DE TELHADO</t>
  </si>
  <si>
    <t>REFORMA RESIDÊNCIA POPULAR COM TROCA DE TELHADO</t>
  </si>
  <si>
    <t>CUSTO UNITÁRIO</t>
  </si>
  <si>
    <t>Banheiro (1,65*1,65=2,72)</t>
  </si>
  <si>
    <t>Banheiro (1,65*1,65=27,2)</t>
  </si>
  <si>
    <t>PLACA DE OBRA EM CHAPA METÁLICA 26 COM PINTURA, AFIXADA EM CAVALETES DE MADEIRA DE LEI (VIGOTAS 6X12CM) - PADRÃO AGETOP</t>
  </si>
  <si>
    <t>GRUPO DE SERVIÇO: 187 - MENSALISTAS</t>
  </si>
  <si>
    <t>ADMINISTRAÇÃO - MENSALISTAS</t>
  </si>
  <si>
    <t>h</t>
  </si>
  <si>
    <t>2.2</t>
  </si>
  <si>
    <t>PLACA INAUGURACAO ACO INOXIDAVEL (40 X 25)</t>
  </si>
  <si>
    <t>COMPOSIÇÕES</t>
  </si>
  <si>
    <t>RP1Q</t>
  </si>
  <si>
    <t>VALOR UNITÁRIO</t>
  </si>
  <si>
    <t>VALOR COM BDI</t>
  </si>
  <si>
    <t>LOTE 01</t>
  </si>
  <si>
    <t>LOTE 02</t>
  </si>
  <si>
    <t>LOTE 03</t>
  </si>
  <si>
    <t>LOTE 04</t>
  </si>
  <si>
    <t>LOTE 05</t>
  </si>
  <si>
    <t xml:space="preserve">VALOR TOTAL </t>
  </si>
  <si>
    <t xml:space="preserve">RP1Q - A </t>
  </si>
  <si>
    <t xml:space="preserve">                Philipjohn Ribeiro Silva</t>
  </si>
  <si>
    <t xml:space="preserve">   Eng. Civil CREA: 1016927460/AP-GO</t>
  </si>
  <si>
    <t xml:space="preserve">              Philipjohn Ribeiro Silva</t>
  </si>
  <si>
    <t xml:space="preserve">  Eng. Civil CREA: 1016927460/AP-GO</t>
  </si>
  <si>
    <t>QRO - QUADRO RESUMO DE ORÇAMENTO</t>
  </si>
  <si>
    <t xml:space="preserve">OBRA: REFORMA RESIDÊNCIAS POPULARES DA VILA TEOTÔNIO VILELA </t>
  </si>
  <si>
    <t>ESQUADRIAS METÁLICAS</t>
  </si>
  <si>
    <t>1.8</t>
  </si>
  <si>
    <t>1.9</t>
  </si>
  <si>
    <t>1.10</t>
  </si>
  <si>
    <t>1.11</t>
  </si>
  <si>
    <t>1.12</t>
  </si>
  <si>
    <t>1.13</t>
  </si>
  <si>
    <t>14.2</t>
  </si>
  <si>
    <t xml:space="preserve">ORÇAMENTO GERAL: LOTE 01 </t>
  </si>
  <si>
    <t>Área de cada residência: 35,51 m²</t>
  </si>
  <si>
    <t>ORÇAMENTO GERAL: LOTE 02</t>
  </si>
  <si>
    <t xml:space="preserve">Caixa Metalica </t>
  </si>
  <si>
    <t xml:space="preserve">ADAPTAD.SOLD.CURTO C/BOLSA E ROSCA P/REG.25X3/4" </t>
  </si>
  <si>
    <t>Adaptador Soldável</t>
  </si>
  <si>
    <t xml:space="preserve">JOELHO 90 GRAUS SOLD. C/BUCHA LATAO 25 X 3/4" </t>
  </si>
  <si>
    <t>Joelho Bucha de Latão 90°</t>
  </si>
  <si>
    <t>5.30</t>
  </si>
  <si>
    <t xml:space="preserve">VALVULA P/TANQUE METALICA DIAM.1" S/LADRAO Un </t>
  </si>
  <si>
    <t>Válvula de Ligacçao p/ pia e lavatório</t>
  </si>
  <si>
    <t xml:space="preserve">VALVULA P/TANQUE METALICA DIAM.1" S/LADRAO </t>
  </si>
  <si>
    <t xml:space="preserve">TORNEIRA P/PIA OU BEBEDOURO DIAM. 1/2" E 3/4" PAREDE </t>
  </si>
  <si>
    <t>Torneira p/ Pia</t>
  </si>
  <si>
    <t xml:space="preserve">TE SANITARIO DIAMETRO 100 X 50 MM </t>
  </si>
  <si>
    <t xml:space="preserve">Caixa Metálica </t>
  </si>
  <si>
    <t>COMPOSIÇÃO BÁSICA RP1Q - B</t>
  </si>
  <si>
    <t>LIMPEZA FINAL DE OBRA - (OBRAS CIVIS)</t>
  </si>
  <si>
    <t>7.2</t>
  </si>
  <si>
    <t>7.3</t>
  </si>
  <si>
    <t>10.2</t>
  </si>
  <si>
    <t>10.3</t>
  </si>
  <si>
    <t>10.4</t>
  </si>
  <si>
    <t>ORÇAMENTO GERAL: LOTE 03</t>
  </si>
  <si>
    <t>ORÇAMENTO GERAL: LOTE 04</t>
  </si>
  <si>
    <t>10.1.1</t>
  </si>
  <si>
    <t>10.1.2</t>
  </si>
  <si>
    <t>10.1.3</t>
  </si>
  <si>
    <t>10.1.4</t>
  </si>
  <si>
    <t>10.1.5</t>
  </si>
  <si>
    <t>10.1.6</t>
  </si>
  <si>
    <t>10.4.1</t>
  </si>
  <si>
    <t>10.4.2</t>
  </si>
  <si>
    <t>10.4.3</t>
  </si>
  <si>
    <t>10.4.4</t>
  </si>
  <si>
    <t>10.4.5</t>
  </si>
  <si>
    <t>10.4.6</t>
  </si>
  <si>
    <t>12.1.1</t>
  </si>
  <si>
    <t>12.1.2</t>
  </si>
  <si>
    <t>12.1.3</t>
  </si>
  <si>
    <t>12.1.4</t>
  </si>
  <si>
    <t>12.1.5</t>
  </si>
  <si>
    <t>12.1.6</t>
  </si>
  <si>
    <t xml:space="preserve">VIDRO LISO 4 MM - COLOCADO 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</si>
  <si>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</si>
  <si>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</si>
  <si>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</si>
  <si>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</si>
  <si>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</si>
  <si>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</si>
  <si>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</si>
  <si>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</si>
  <si>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</si>
  <si>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</si>
  <si>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</si>
  <si>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CRONOGRAMA FISÍCO FINANCEIRO- REFORMA RESIDENCIAS POPULARES VILA TEOTONIO VILELA</t>
  </si>
  <si>
    <t>VALOR DE EXECUÇÃO ACUMULADO</t>
  </si>
  <si>
    <t>2.14</t>
  </si>
  <si>
    <t>1.14</t>
  </si>
  <si>
    <t>INSTALAÇÕES HIDRO-SANITÁRIAS</t>
  </si>
  <si>
    <t>CURVA 90 GRAUS CURTA DIAM. 50 MM</t>
  </si>
  <si>
    <t>13.3</t>
  </si>
  <si>
    <t>SUPORTE PARA BANCADA EM FERRO "T" 1/8" X 1 1/4"</t>
  </si>
  <si>
    <t>CAIXA DE PASSAGEM 40X40CM SEM TAMPA</t>
  </si>
  <si>
    <t>TAMPA EM CONCRETO ARMADO 25 MPA E=5CM PARA A CAIXA DE PASSAGEM 60X60CM</t>
  </si>
  <si>
    <t>5.31</t>
  </si>
  <si>
    <t>5.32</t>
  </si>
  <si>
    <t>5.33</t>
  </si>
  <si>
    <t>ENGENHEIRO - (OBRAS CIVIS): 1 HORA/DIA - 5 DIAS/SEMANA - 3 MESES</t>
  </si>
  <si>
    <t>ENCARREGADO - (OBRAS CIVIS): 4 HORAS/DIA - 5 DIAS/SEMANA - 3 MESES</t>
  </si>
  <si>
    <r>
      <t xml:space="preserve">Obs.: O Cronograma refere-se a execução </t>
    </r>
    <r>
      <rPr>
        <b/>
        <sz val="11"/>
        <color theme="1"/>
        <rFont val="Calibri"/>
        <family val="2"/>
        <scheme val="minor"/>
      </rPr>
      <t>concomitante</t>
    </r>
    <r>
      <rPr>
        <sz val="11"/>
        <color theme="1"/>
        <rFont val="Calibri"/>
        <family val="2"/>
        <scheme val="minor"/>
      </rPr>
      <t xml:space="preserve"> de todas unidades residenciais de cada lote. </t>
    </r>
  </si>
  <si>
    <t>Paredes Banheiro (1,65+1,65+1,20+1,20=5,70)</t>
  </si>
  <si>
    <t xml:space="preserve">VALOR DO SERVIÇO </t>
  </si>
  <si>
    <t xml:space="preserve">% DO SERVIÇO </t>
  </si>
  <si>
    <t xml:space="preserve">ESQUADRIAS METÁLICAS </t>
  </si>
  <si>
    <t>3.2</t>
  </si>
  <si>
    <t>MÊS 3</t>
  </si>
  <si>
    <t xml:space="preserve">LOTE 1 AO 4: 9 UNIDADES CADA </t>
  </si>
  <si>
    <t xml:space="preserve">LOTE 5: 8 UNIDADES </t>
  </si>
  <si>
    <t>ORÇAMENTO GERAL: LOTE 05</t>
  </si>
  <si>
    <t>2.15</t>
  </si>
  <si>
    <t>BDI:</t>
  </si>
  <si>
    <t>VALOR DO BDI:</t>
  </si>
  <si>
    <t xml:space="preserve">BDI </t>
  </si>
  <si>
    <t>VALOR BDI: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</si>
</sst>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&quot;R$&quot;\ #,##0.00"/>
    <numFmt numFmtId="166" formatCode="0.000"/>
    <numFmt numFmtId="167" formatCode="000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2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9"/>
      <name val="Arial"/>
      <family val="2"/>
    </font>
    <font>
      <b/>
      <sz val="9"/>
      <name val="Calibri"/>
      <family val="2"/>
      <scheme val="minor"/>
    </font>
    <font>
      <sz val="8"/>
      <color rgb="FF000000"/>
      <name val="Helvetica"/>
    </font>
    <font>
      <sz val="9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491">
    <xf numFmtId="0" fontId="0" fillId="0" borderId="0" xfId="0"/>
    <xf numFmtId="0" fontId="2" fillId="0" borderId="0" xfId="0" applyFont="1"/>
    <xf numFmtId="0" fontId="2" fillId="0" borderId="0" xfId="0" applyFont="1" applyBorder="1"/>
    <xf numFmtId="165" fontId="0" fillId="0" borderId="0" xfId="0" applyNumberFormat="1"/>
    <xf numFmtId="165" fontId="1" fillId="0" borderId="0" xfId="0" applyNumberFormat="1" applyFont="1"/>
    <xf numFmtId="0" fontId="0" fillId="2" borderId="0" xfId="0" applyFill="1"/>
    <xf numFmtId="0" fontId="2" fillId="0" borderId="1" xfId="0" applyFont="1" applyFill="1" applyBorder="1" applyAlignment="1">
      <alignment wrapText="1"/>
    </xf>
    <xf numFmtId="0" fontId="0" fillId="0" borderId="0" xfId="0" applyBorder="1"/>
    <xf numFmtId="0" fontId="2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0" fillId="0" borderId="0" xfId="0"/>
    <xf numFmtId="165" fontId="8" fillId="0" borderId="0" xfId="0" applyNumberFormat="1" applyFont="1"/>
    <xf numFmtId="165" fontId="0" fillId="0" borderId="0" xfId="0" applyNumberFormat="1" applyFont="1"/>
    <xf numFmtId="0" fontId="2" fillId="0" borderId="22" xfId="0" applyFont="1" applyFill="1" applyBorder="1" applyAlignment="1">
      <alignment horizontal="center" vertical="center"/>
    </xf>
    <xf numFmtId="165" fontId="3" fillId="0" borderId="23" xfId="0" applyNumberFormat="1" applyFont="1" applyFill="1" applyBorder="1"/>
    <xf numFmtId="0" fontId="2" fillId="0" borderId="22" xfId="0" applyFont="1" applyBorder="1" applyAlignment="1">
      <alignment horizontal="center" vertical="center"/>
    </xf>
    <xf numFmtId="165" fontId="3" fillId="0" borderId="23" xfId="0" applyNumberFormat="1" applyFont="1" applyBorder="1"/>
    <xf numFmtId="2" fontId="2" fillId="0" borderId="0" xfId="0" applyNumberFormat="1" applyFont="1" applyBorder="1" applyAlignment="1">
      <alignment horizontal="center" vertical="center"/>
    </xf>
    <xf numFmtId="165" fontId="3" fillId="0" borderId="25" xfId="0" applyNumberFormat="1" applyFont="1" applyFill="1" applyBorder="1"/>
    <xf numFmtId="165" fontId="1" fillId="0" borderId="23" xfId="0" applyNumberFormat="1" applyFont="1" applyFill="1" applyBorder="1"/>
    <xf numFmtId="165" fontId="3" fillId="0" borderId="29" xfId="0" applyNumberFormat="1" applyFont="1" applyFill="1" applyBorder="1"/>
    <xf numFmtId="0" fontId="0" fillId="0" borderId="0" xfId="0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2" fontId="0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165" fontId="3" fillId="4" borderId="1" xfId="0" applyNumberFormat="1" applyFont="1" applyFill="1" applyBorder="1" applyAlignment="1">
      <alignment horizontal="distributed"/>
    </xf>
    <xf numFmtId="165" fontId="3" fillId="4" borderId="23" xfId="0" applyNumberFormat="1" applyFont="1" applyFill="1" applyBorder="1" applyAlignment="1">
      <alignment horizontal="distributed"/>
    </xf>
    <xf numFmtId="165" fontId="3" fillId="7" borderId="1" xfId="0" applyNumberFormat="1" applyFont="1" applyFill="1" applyBorder="1"/>
    <xf numFmtId="165" fontId="3" fillId="7" borderId="21" xfId="0" applyNumberFormat="1" applyFont="1" applyFill="1" applyBorder="1"/>
    <xf numFmtId="165" fontId="3" fillId="7" borderId="23" xfId="0" applyNumberFormat="1" applyFont="1" applyFill="1" applyBorder="1"/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wrapText="1"/>
    </xf>
    <xf numFmtId="2" fontId="2" fillId="0" borderId="14" xfId="0" applyNumberFormat="1" applyFont="1" applyBorder="1" applyAlignment="1">
      <alignment horizontal="center" vertical="center"/>
    </xf>
    <xf numFmtId="165" fontId="2" fillId="0" borderId="14" xfId="0" applyNumberFormat="1" applyFont="1" applyBorder="1"/>
    <xf numFmtId="165" fontId="3" fillId="0" borderId="15" xfId="0" applyNumberFormat="1" applyFont="1" applyBorder="1"/>
    <xf numFmtId="0" fontId="2" fillId="0" borderId="1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left"/>
    </xf>
    <xf numFmtId="165" fontId="2" fillId="0" borderId="0" xfId="0" applyNumberFormat="1" applyFont="1" applyBorder="1"/>
    <xf numFmtId="165" fontId="3" fillId="0" borderId="17" xfId="0" applyNumberFormat="1" applyFont="1" applyBorder="1"/>
    <xf numFmtId="0" fontId="0" fillId="0" borderId="0" xfId="0" applyBorder="1" applyAlignment="1">
      <alignment horizontal="center" wrapText="1"/>
    </xf>
    <xf numFmtId="165" fontId="0" fillId="0" borderId="0" xfId="0" applyNumberFormat="1" applyBorder="1" applyAlignment="1">
      <alignment horizontal="left"/>
    </xf>
    <xf numFmtId="2" fontId="0" fillId="0" borderId="0" xfId="0" applyNumberFormat="1" applyBorder="1" applyAlignment="1">
      <alignment horizontal="center" vertical="center"/>
    </xf>
    <xf numFmtId="165" fontId="0" fillId="0" borderId="0" xfId="0" applyNumberFormat="1" applyBorder="1"/>
    <xf numFmtId="165" fontId="1" fillId="0" borderId="17" xfId="0" applyNumberFormat="1" applyFont="1" applyBorder="1"/>
    <xf numFmtId="0" fontId="2" fillId="0" borderId="31" xfId="0" applyFont="1" applyBorder="1" applyAlignment="1">
      <alignment horizontal="center" vertical="center"/>
    </xf>
    <xf numFmtId="0" fontId="0" fillId="0" borderId="32" xfId="0" applyBorder="1" applyAlignment="1">
      <alignment wrapText="1"/>
    </xf>
    <xf numFmtId="2" fontId="0" fillId="0" borderId="32" xfId="0" applyNumberFormat="1" applyBorder="1" applyAlignment="1">
      <alignment horizontal="center" vertical="center"/>
    </xf>
    <xf numFmtId="165" fontId="0" fillId="0" borderId="32" xfId="0" applyNumberFormat="1" applyBorder="1"/>
    <xf numFmtId="165" fontId="1" fillId="0" borderId="33" xfId="0" applyNumberFormat="1" applyFont="1" applyBorder="1"/>
    <xf numFmtId="0" fontId="2" fillId="0" borderId="32" xfId="0" applyFont="1" applyBorder="1" applyAlignment="1">
      <alignment horizontal="center" vertical="center"/>
    </xf>
    <xf numFmtId="0" fontId="2" fillId="0" borderId="23" xfId="0" applyFont="1" applyBorder="1"/>
    <xf numFmtId="0" fontId="2" fillId="0" borderId="3" xfId="0" applyFont="1" applyFill="1" applyBorder="1" applyAlignment="1">
      <alignment wrapText="1"/>
    </xf>
    <xf numFmtId="0" fontId="0" fillId="6" borderId="0" xfId="0" applyFill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distributed" vertical="center"/>
    </xf>
    <xf numFmtId="165" fontId="3" fillId="2" borderId="23" xfId="0" applyNumberFormat="1" applyFont="1" applyFill="1" applyBorder="1"/>
    <xf numFmtId="165" fontId="1" fillId="2" borderId="23" xfId="0" applyNumberFormat="1" applyFont="1" applyFill="1" applyBorder="1"/>
    <xf numFmtId="2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2" xfId="0" applyFont="1" applyBorder="1" applyAlignment="1"/>
    <xf numFmtId="0" fontId="2" fillId="2" borderId="12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wrapText="1"/>
    </xf>
    <xf numFmtId="0" fontId="3" fillId="2" borderId="3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2" fillId="0" borderId="11" xfId="0" applyFont="1" applyFill="1" applyBorder="1" applyAlignment="1">
      <alignment wrapText="1"/>
    </xf>
    <xf numFmtId="0" fontId="2" fillId="0" borderId="11" xfId="0" applyFont="1" applyFill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2" fontId="3" fillId="2" borderId="12" xfId="0" applyNumberFormat="1" applyFont="1" applyFill="1" applyBorder="1" applyAlignment="1">
      <alignment horizontal="center" vertical="center"/>
    </xf>
    <xf numFmtId="165" fontId="3" fillId="2" borderId="12" xfId="0" applyNumberFormat="1" applyFont="1" applyFill="1" applyBorder="1" applyAlignment="1">
      <alignment horizontal="center" vertical="center"/>
    </xf>
    <xf numFmtId="165" fontId="3" fillId="2" borderId="39" xfId="0" applyNumberFormat="1" applyFont="1" applyFill="1" applyBorder="1" applyAlignment="1">
      <alignment horizontal="center" vertical="center"/>
    </xf>
    <xf numFmtId="0" fontId="3" fillId="4" borderId="42" xfId="0" applyFont="1" applyFill="1" applyBorder="1" applyAlignment="1">
      <alignment horizontal="center" vertical="center"/>
    </xf>
    <xf numFmtId="0" fontId="3" fillId="4" borderId="43" xfId="0" applyFont="1" applyFill="1" applyBorder="1" applyAlignment="1">
      <alignment wrapText="1"/>
    </xf>
    <xf numFmtId="2" fontId="3" fillId="4" borderId="43" xfId="0" applyNumberFormat="1" applyFont="1" applyFill="1" applyBorder="1" applyAlignment="1">
      <alignment horizontal="center" vertical="center"/>
    </xf>
    <xf numFmtId="165" fontId="3" fillId="4" borderId="43" xfId="0" applyNumberFormat="1" applyFont="1" applyFill="1" applyBorder="1" applyAlignment="1">
      <alignment horizontal="center" vertical="center"/>
    </xf>
    <xf numFmtId="165" fontId="3" fillId="4" borderId="44" xfId="0" applyNumberFormat="1" applyFont="1" applyFill="1" applyBorder="1" applyAlignment="1">
      <alignment horizontal="center" vertical="center"/>
    </xf>
    <xf numFmtId="165" fontId="3" fillId="4" borderId="11" xfId="0" applyNumberFormat="1" applyFont="1" applyFill="1" applyBorder="1" applyAlignment="1">
      <alignment horizontal="distributed"/>
    </xf>
    <xf numFmtId="165" fontId="3" fillId="4" borderId="38" xfId="0" applyNumberFormat="1" applyFont="1" applyFill="1" applyBorder="1" applyAlignment="1">
      <alignment horizontal="distributed"/>
    </xf>
    <xf numFmtId="2" fontId="3" fillId="4" borderId="38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right" vertical="center"/>
    </xf>
    <xf numFmtId="0" fontId="11" fillId="0" borderId="1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3" fillId="2" borderId="12" xfId="0" applyFont="1" applyFill="1" applyBorder="1"/>
    <xf numFmtId="167" fontId="2" fillId="2" borderId="1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4" borderId="43" xfId="0" applyFont="1" applyFill="1" applyBorder="1" applyAlignment="1">
      <alignment horizontal="center" vertical="center"/>
    </xf>
    <xf numFmtId="0" fontId="10" fillId="2" borderId="41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wrapText="1"/>
    </xf>
    <xf numFmtId="0" fontId="3" fillId="2" borderId="12" xfId="0" applyFont="1" applyFill="1" applyBorder="1" applyAlignment="1">
      <alignment wrapText="1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167" fontId="3" fillId="2" borderId="12" xfId="0" applyNumberFormat="1" applyFont="1" applyFill="1" applyBorder="1" applyAlignment="1">
      <alignment horizontal="center" vertical="center"/>
    </xf>
    <xf numFmtId="167" fontId="2" fillId="2" borderId="1" xfId="4" applyNumberFormat="1" applyFont="1" applyFill="1" applyBorder="1" applyAlignment="1">
      <alignment horizontal="center" vertical="center"/>
    </xf>
    <xf numFmtId="167" fontId="2" fillId="2" borderId="2" xfId="4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7" fontId="10" fillId="2" borderId="49" xfId="0" applyNumberFormat="1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2" fillId="2" borderId="4" xfId="0" applyFont="1" applyFill="1" applyBorder="1" applyAlignment="1">
      <alignment wrapText="1"/>
    </xf>
    <xf numFmtId="0" fontId="2" fillId="2" borderId="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top"/>
    </xf>
    <xf numFmtId="0" fontId="11" fillId="2" borderId="1" xfId="0" applyFont="1" applyFill="1" applyBorder="1" applyAlignment="1">
      <alignment horizontal="left" vertical="center" wrapText="1"/>
    </xf>
    <xf numFmtId="165" fontId="3" fillId="2" borderId="23" xfId="0" applyNumberFormat="1" applyFont="1" applyFill="1" applyBorder="1" applyAlignment="1">
      <alignment wrapText="1"/>
    </xf>
    <xf numFmtId="44" fontId="2" fillId="2" borderId="23" xfId="0" applyNumberFormat="1" applyFont="1" applyFill="1" applyBorder="1" applyAlignment="1">
      <alignment horizontal="distributed"/>
    </xf>
    <xf numFmtId="0" fontId="10" fillId="2" borderId="36" xfId="0" applyFont="1" applyFill="1" applyBorder="1" applyAlignment="1">
      <alignment horizontal="center" vertical="center"/>
    </xf>
    <xf numFmtId="165" fontId="2" fillId="2" borderId="23" xfId="0" applyNumberFormat="1" applyFont="1" applyFill="1" applyBorder="1" applyAlignment="1">
      <alignment horizontal="center" vertical="center"/>
    </xf>
    <xf numFmtId="165" fontId="3" fillId="2" borderId="23" xfId="0" applyNumberFormat="1" applyFont="1" applyFill="1" applyBorder="1" applyAlignment="1">
      <alignment horizontal="distributed"/>
    </xf>
    <xf numFmtId="0" fontId="0" fillId="0" borderId="0" xfId="0"/>
    <xf numFmtId="0" fontId="0" fillId="2" borderId="0" xfId="0" applyFill="1"/>
    <xf numFmtId="167" fontId="2" fillId="2" borderId="41" xfId="4" applyNumberFormat="1" applyFont="1" applyFill="1" applyBorder="1" applyAlignment="1">
      <alignment horizontal="center" vertical="center"/>
    </xf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2" borderId="0" xfId="0" applyFill="1"/>
    <xf numFmtId="2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distributed" vertical="center"/>
    </xf>
    <xf numFmtId="0" fontId="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3" fillId="2" borderId="11" xfId="0" applyFont="1" applyFill="1" applyBorder="1" applyAlignment="1">
      <alignment horizontal="right" vertical="center" wrapText="1"/>
    </xf>
    <xf numFmtId="0" fontId="2" fillId="0" borderId="34" xfId="0" applyFont="1" applyFill="1" applyBorder="1" applyAlignment="1">
      <alignment horizontal="center" vertical="center"/>
    </xf>
    <xf numFmtId="2" fontId="2" fillId="2" borderId="39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wrapText="1"/>
    </xf>
    <xf numFmtId="167" fontId="2" fillId="2" borderId="11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165" fontId="3" fillId="2" borderId="38" xfId="0" applyNumberFormat="1" applyFont="1" applyFill="1" applyBorder="1" applyAlignment="1">
      <alignment horizontal="distributed"/>
    </xf>
    <xf numFmtId="167" fontId="2" fillId="0" borderId="1" xfId="0" applyNumberFormat="1" applyFont="1" applyBorder="1" applyAlignment="1">
      <alignment horizontal="center" vertical="center"/>
    </xf>
    <xf numFmtId="0" fontId="2" fillId="4" borderId="42" xfId="0" applyFont="1" applyFill="1" applyBorder="1" applyAlignment="1">
      <alignment horizontal="center" vertical="center"/>
    </xf>
    <xf numFmtId="0" fontId="3" fillId="4" borderId="43" xfId="0" applyFont="1" applyFill="1" applyBorder="1" applyAlignment="1">
      <alignment horizontal="center" wrapText="1"/>
    </xf>
    <xf numFmtId="2" fontId="3" fillId="4" borderId="37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vertical="center" wrapText="1"/>
    </xf>
    <xf numFmtId="167" fontId="3" fillId="0" borderId="12" xfId="0" applyNumberFormat="1" applyFont="1" applyBorder="1" applyAlignment="1">
      <alignment horizontal="center" vertical="center"/>
    </xf>
    <xf numFmtId="167" fontId="3" fillId="0" borderId="12" xfId="0" applyNumberFormat="1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/>
    <xf numFmtId="167" fontId="2" fillId="0" borderId="12" xfId="0" applyNumberFormat="1" applyFont="1" applyBorder="1" applyAlignment="1">
      <alignment horizontal="center" vertical="center"/>
    </xf>
    <xf numFmtId="0" fontId="2" fillId="2" borderId="1" xfId="0" applyFont="1" applyFill="1" applyBorder="1" applyAlignment="1"/>
    <xf numFmtId="2" fontId="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1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12" fillId="2" borderId="1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54" xfId="0" applyFont="1" applyFill="1" applyBorder="1" applyAlignment="1">
      <alignment wrapText="1"/>
    </xf>
    <xf numFmtId="165" fontId="2" fillId="2" borderId="39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left" vertical="center"/>
    </xf>
    <xf numFmtId="2" fontId="2" fillId="2" borderId="11" xfId="0" applyNumberFormat="1" applyFont="1" applyFill="1" applyBorder="1" applyAlignment="1">
      <alignment horizontal="center" vertical="center"/>
    </xf>
    <xf numFmtId="165" fontId="2" fillId="2" borderId="23" xfId="0" applyNumberFormat="1" applyFont="1" applyFill="1" applyBorder="1" applyAlignment="1">
      <alignment horizontal="distributed"/>
    </xf>
    <xf numFmtId="0" fontId="2" fillId="2" borderId="16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wrapText="1"/>
    </xf>
    <xf numFmtId="2" fontId="2" fillId="2" borderId="0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wrapText="1"/>
    </xf>
    <xf numFmtId="0" fontId="2" fillId="2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25" xfId="0" applyFont="1" applyFill="1" applyBorder="1" applyAlignment="1">
      <alignment horizontal="left" wrapText="1"/>
    </xf>
    <xf numFmtId="0" fontId="0" fillId="0" borderId="16" xfId="0" applyFont="1" applyBorder="1" applyAlignment="1">
      <alignment horizontal="center" vertical="center"/>
    </xf>
    <xf numFmtId="0" fontId="0" fillId="0" borderId="0" xfId="0" applyBorder="1" applyAlignment="1">
      <alignment wrapText="1"/>
    </xf>
    <xf numFmtId="2" fontId="0" fillId="0" borderId="17" xfId="0" applyNumberForma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2" fontId="0" fillId="0" borderId="33" xfId="0" applyNumberFormat="1" applyBorder="1" applyAlignment="1">
      <alignment horizontal="center" vertical="center"/>
    </xf>
    <xf numFmtId="10" fontId="2" fillId="2" borderId="1" xfId="0" applyNumberFormat="1" applyFont="1" applyFill="1" applyBorder="1" applyAlignment="1">
      <alignment horizontal="center"/>
    </xf>
    <xf numFmtId="0" fontId="3" fillId="2" borderId="13" xfId="0" applyFont="1" applyFill="1" applyBorder="1" applyAlignment="1">
      <alignment horizontal="right"/>
    </xf>
    <xf numFmtId="0" fontId="3" fillId="2" borderId="14" xfId="0" applyFont="1" applyFill="1" applyBorder="1" applyAlignment="1">
      <alignment horizontal="right"/>
    </xf>
    <xf numFmtId="165" fontId="3" fillId="2" borderId="15" xfId="0" applyNumberFormat="1" applyFont="1" applyFill="1" applyBorder="1"/>
    <xf numFmtId="0" fontId="2" fillId="2" borderId="0" xfId="0" applyFont="1" applyFill="1" applyBorder="1" applyAlignment="1">
      <alignment horizontal="center" vertical="center"/>
    </xf>
    <xf numFmtId="165" fontId="2" fillId="2" borderId="0" xfId="0" applyNumberFormat="1" applyFont="1" applyFill="1" applyBorder="1"/>
    <xf numFmtId="165" fontId="2" fillId="2" borderId="23" xfId="0" applyNumberFormat="1" applyFont="1" applyFill="1" applyBorder="1" applyAlignment="1">
      <alignment horizontal="distributed" vertical="center"/>
    </xf>
    <xf numFmtId="165" fontId="3" fillId="7" borderId="29" xfId="0" applyNumberFormat="1" applyFont="1" applyFill="1" applyBorder="1"/>
    <xf numFmtId="165" fontId="2" fillId="2" borderId="17" xfId="0" applyNumberFormat="1" applyFont="1" applyFill="1" applyBorder="1"/>
    <xf numFmtId="165" fontId="2" fillId="0" borderId="17" xfId="0" applyNumberFormat="1" applyFont="1" applyBorder="1"/>
    <xf numFmtId="165" fontId="0" fillId="0" borderId="17" xfId="0" applyNumberFormat="1" applyBorder="1"/>
    <xf numFmtId="165" fontId="0" fillId="0" borderId="33" xfId="0" applyNumberFormat="1" applyBorder="1"/>
    <xf numFmtId="165" fontId="15" fillId="2" borderId="1" xfId="0" applyNumberFormat="1" applyFont="1" applyFill="1" applyBorder="1" applyAlignment="1">
      <alignment horizontal="distributed" vertical="center"/>
    </xf>
    <xf numFmtId="165" fontId="15" fillId="2" borderId="23" xfId="0" applyNumberFormat="1" applyFont="1" applyFill="1" applyBorder="1" applyAlignment="1">
      <alignment horizontal="distributed" vertical="center"/>
    </xf>
    <xf numFmtId="0" fontId="15" fillId="0" borderId="35" xfId="0" applyFont="1" applyBorder="1"/>
    <xf numFmtId="0" fontId="15" fillId="0" borderId="6" xfId="0" applyFont="1" applyBorder="1"/>
    <xf numFmtId="0" fontId="15" fillId="0" borderId="37" xfId="0" applyFont="1" applyBorder="1"/>
    <xf numFmtId="10" fontId="7" fillId="2" borderId="4" xfId="1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center"/>
    </xf>
    <xf numFmtId="2" fontId="2" fillId="2" borderId="23" xfId="0" applyNumberFormat="1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2" fontId="3" fillId="4" borderId="2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3" fillId="4" borderId="25" xfId="0" applyNumberFormat="1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 wrapText="1"/>
    </xf>
    <xf numFmtId="2" fontId="2" fillId="2" borderId="1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2" fontId="3" fillId="2" borderId="23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2" fontId="3" fillId="4" borderId="2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14" fillId="4" borderId="50" xfId="0" applyFont="1" applyFill="1" applyBorder="1" applyAlignment="1">
      <alignment horizontal="center" vertical="center"/>
    </xf>
    <xf numFmtId="0" fontId="14" fillId="4" borderId="52" xfId="0" applyFont="1" applyFill="1" applyBorder="1" applyAlignment="1">
      <alignment horizontal="center" vertical="center"/>
    </xf>
    <xf numFmtId="2" fontId="14" fillId="4" borderId="52" xfId="0" applyNumberFormat="1" applyFont="1" applyFill="1" applyBorder="1" applyAlignment="1">
      <alignment horizontal="center" vertical="center"/>
    </xf>
    <xf numFmtId="165" fontId="14" fillId="4" borderId="59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4" fillId="4" borderId="52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10" fontId="0" fillId="0" borderId="0" xfId="0" applyNumberFormat="1"/>
    <xf numFmtId="0" fontId="14" fillId="2" borderId="22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165" fontId="2" fillId="0" borderId="0" xfId="0" applyNumberFormat="1" applyFont="1"/>
    <xf numFmtId="165" fontId="2" fillId="0" borderId="1" xfId="0" applyNumberFormat="1" applyFont="1" applyBorder="1"/>
    <xf numFmtId="10" fontId="7" fillId="2" borderId="1" xfId="1" applyNumberFormat="1" applyFont="1" applyFill="1" applyBorder="1" applyAlignment="1">
      <alignment horizontal="center"/>
    </xf>
    <xf numFmtId="10" fontId="2" fillId="0" borderId="1" xfId="0" applyNumberFormat="1" applyFont="1" applyBorder="1"/>
    <xf numFmtId="10" fontId="2" fillId="0" borderId="0" xfId="0" applyNumberFormat="1" applyFont="1"/>
    <xf numFmtId="165" fontId="3" fillId="0" borderId="1" xfId="0" applyNumberFormat="1" applyFont="1" applyBorder="1"/>
    <xf numFmtId="10" fontId="3" fillId="0" borderId="1" xfId="0" applyNumberFormat="1" applyFont="1" applyBorder="1"/>
    <xf numFmtId="10" fontId="18" fillId="2" borderId="4" xfId="1" applyNumberFormat="1" applyFont="1" applyFill="1" applyBorder="1" applyAlignment="1">
      <alignment horizontal="center"/>
    </xf>
    <xf numFmtId="0" fontId="5" fillId="0" borderId="1" xfId="0" applyFont="1" applyBorder="1"/>
    <xf numFmtId="0" fontId="5" fillId="0" borderId="0" xfId="0" applyFont="1"/>
    <xf numFmtId="10" fontId="18" fillId="2" borderId="1" xfId="1" applyNumberFormat="1" applyFont="1" applyFill="1" applyBorder="1" applyAlignment="1">
      <alignment horizontal="center"/>
    </xf>
    <xf numFmtId="9" fontId="2" fillId="0" borderId="1" xfId="1" applyFont="1" applyBorder="1"/>
    <xf numFmtId="0" fontId="2" fillId="0" borderId="1" xfId="0" applyFont="1" applyBorder="1" applyAlignment="1">
      <alignment horizontal="left"/>
    </xf>
    <xf numFmtId="165" fontId="14" fillId="4" borderId="44" xfId="0" applyNumberFormat="1" applyFont="1" applyFill="1" applyBorder="1" applyAlignment="1">
      <alignment horizontal="distributed" vertical="center"/>
    </xf>
    <xf numFmtId="0" fontId="3" fillId="7" borderId="4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/>
    <xf numFmtId="165" fontId="3" fillId="2" borderId="12" xfId="0" applyNumberFormat="1" applyFont="1" applyFill="1" applyBorder="1" applyAlignment="1" applyProtection="1">
      <alignment horizontal="center" vertical="center"/>
      <protection locked="0"/>
    </xf>
    <xf numFmtId="165" fontId="2" fillId="2" borderId="1" xfId="0" applyNumberFormat="1" applyFont="1" applyFill="1" applyBorder="1" applyAlignment="1" applyProtection="1">
      <alignment horizontal="distributed" vertical="center" wrapText="1"/>
      <protection locked="0"/>
    </xf>
    <xf numFmtId="165" fontId="2" fillId="2" borderId="1" xfId="0" applyNumberFormat="1" applyFont="1" applyFill="1" applyBorder="1" applyAlignment="1" applyProtection="1">
      <alignment horizontal="distributed" vertical="center"/>
      <protection locked="0"/>
    </xf>
    <xf numFmtId="165" fontId="2" fillId="0" borderId="1" xfId="0" applyNumberFormat="1" applyFont="1" applyFill="1" applyBorder="1" applyAlignment="1" applyProtection="1">
      <alignment horizontal="distributed" vertical="center"/>
      <protection locked="0"/>
    </xf>
    <xf numFmtId="9" fontId="3" fillId="7" borderId="3" xfId="1" applyFont="1" applyFill="1" applyBorder="1" applyAlignment="1" applyProtection="1">
      <alignment horizontal="left"/>
    </xf>
    <xf numFmtId="9" fontId="3" fillId="7" borderId="24" xfId="1" applyFont="1" applyFill="1" applyBorder="1" applyAlignment="1" applyProtection="1">
      <alignment horizontal="left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center"/>
    </xf>
    <xf numFmtId="0" fontId="3" fillId="4" borderId="35" xfId="0" applyFont="1" applyFill="1" applyBorder="1" applyAlignment="1">
      <alignment horizontal="right"/>
    </xf>
    <xf numFmtId="0" fontId="3" fillId="4" borderId="6" xfId="0" applyFont="1" applyFill="1" applyBorder="1" applyAlignment="1">
      <alignment horizontal="right"/>
    </xf>
    <xf numFmtId="0" fontId="3" fillId="4" borderId="7" xfId="0" applyFont="1" applyFill="1" applyBorder="1" applyAlignment="1">
      <alignment horizontal="right"/>
    </xf>
    <xf numFmtId="0" fontId="3" fillId="5" borderId="19" xfId="0" applyFont="1" applyFill="1" applyBorder="1"/>
    <xf numFmtId="0" fontId="3" fillId="5" borderId="40" xfId="0" applyFont="1" applyFill="1" applyBorder="1"/>
    <xf numFmtId="0" fontId="3" fillId="5" borderId="20" xfId="0" applyFont="1" applyFill="1" applyBorder="1"/>
    <xf numFmtId="0" fontId="3" fillId="4" borderId="30" xfId="0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right" vertical="center"/>
    </xf>
    <xf numFmtId="0" fontId="3" fillId="4" borderId="22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right"/>
    </xf>
    <xf numFmtId="0" fontId="3" fillId="5" borderId="3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37" xfId="0" applyFont="1" applyFill="1" applyBorder="1" applyAlignment="1">
      <alignment horizontal="center" vertical="center"/>
    </xf>
    <xf numFmtId="0" fontId="3" fillId="7" borderId="31" xfId="0" applyFont="1" applyFill="1" applyBorder="1" applyAlignment="1">
      <alignment horizontal="right"/>
    </xf>
    <xf numFmtId="0" fontId="3" fillId="7" borderId="32" xfId="0" applyFont="1" applyFill="1" applyBorder="1" applyAlignment="1">
      <alignment horizontal="right"/>
    </xf>
    <xf numFmtId="0" fontId="3" fillId="7" borderId="27" xfId="0" applyFont="1" applyFill="1" applyBorder="1" applyAlignment="1">
      <alignment horizontal="right"/>
    </xf>
    <xf numFmtId="0" fontId="3" fillId="7" borderId="28" xfId="0" applyFont="1" applyFill="1" applyBorder="1" applyAlignment="1">
      <alignment horizontal="right"/>
    </xf>
    <xf numFmtId="0" fontId="3" fillId="4" borderId="30" xfId="0" applyFont="1" applyFill="1" applyBorder="1" applyAlignment="1">
      <alignment horizontal="right"/>
    </xf>
    <xf numFmtId="0" fontId="3" fillId="4" borderId="11" xfId="0" applyFont="1" applyFill="1" applyBorder="1" applyAlignment="1">
      <alignment horizontal="right"/>
    </xf>
    <xf numFmtId="0" fontId="3" fillId="5" borderId="42" xfId="0" applyFont="1" applyFill="1" applyBorder="1"/>
    <xf numFmtId="0" fontId="3" fillId="5" borderId="43" xfId="0" applyFont="1" applyFill="1" applyBorder="1"/>
    <xf numFmtId="0" fontId="3" fillId="5" borderId="44" xfId="0" applyFont="1" applyFill="1" applyBorder="1"/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3" fillId="4" borderId="24" xfId="0" applyFont="1" applyFill="1" applyBorder="1" applyAlignment="1">
      <alignment horizontal="right"/>
    </xf>
    <xf numFmtId="0" fontId="3" fillId="4" borderId="3" xfId="0" applyFont="1" applyFill="1" applyBorder="1" applyAlignment="1">
      <alignment horizontal="right"/>
    </xf>
    <xf numFmtId="0" fontId="3" fillId="4" borderId="4" xfId="0" applyFont="1" applyFill="1" applyBorder="1" applyAlignment="1">
      <alignment horizontal="right"/>
    </xf>
    <xf numFmtId="0" fontId="10" fillId="8" borderId="42" xfId="0" applyFont="1" applyFill="1" applyBorder="1" applyAlignment="1">
      <alignment horizontal="left" vertical="center"/>
    </xf>
    <xf numFmtId="0" fontId="10" fillId="8" borderId="43" xfId="0" applyFont="1" applyFill="1" applyBorder="1" applyAlignment="1">
      <alignment horizontal="left" vertical="center"/>
    </xf>
    <xf numFmtId="0" fontId="10" fillId="8" borderId="44" xfId="0" applyFont="1" applyFill="1" applyBorder="1" applyAlignment="1">
      <alignment horizontal="left" vertical="center"/>
    </xf>
    <xf numFmtId="0" fontId="6" fillId="2" borderId="13" xfId="0" applyFont="1" applyFill="1" applyBorder="1" applyAlignment="1" applyProtection="1">
      <alignment horizontal="center" vertical="center"/>
      <protection locked="0"/>
    </xf>
    <xf numFmtId="0" fontId="6" fillId="2" borderId="14" xfId="0" applyFont="1" applyFill="1" applyBorder="1" applyAlignment="1" applyProtection="1">
      <alignment horizontal="center" vertical="center"/>
      <protection locked="0"/>
    </xf>
    <xf numFmtId="0" fontId="6" fillId="2" borderId="15" xfId="0" applyFont="1" applyFill="1" applyBorder="1" applyAlignment="1" applyProtection="1">
      <alignment horizontal="center" vertical="center"/>
      <protection locked="0"/>
    </xf>
    <xf numFmtId="0" fontId="6" fillId="2" borderId="16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/>
      <protection locked="0"/>
    </xf>
    <xf numFmtId="0" fontId="6" fillId="0" borderId="16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17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25" xfId="0" applyNumberFormat="1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2" fillId="2" borderId="25" xfId="0" applyNumberFormat="1" applyFont="1" applyFill="1" applyBorder="1" applyAlignment="1">
      <alignment horizontal="center" vertical="center"/>
    </xf>
    <xf numFmtId="0" fontId="3" fillId="4" borderId="35" xfId="0" applyFont="1" applyFill="1" applyBorder="1" applyAlignment="1">
      <alignment horizontal="right" vertical="center"/>
    </xf>
    <xf numFmtId="0" fontId="3" fillId="4" borderId="6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right" vertical="center"/>
    </xf>
    <xf numFmtId="0" fontId="3" fillId="8" borderId="19" xfId="0" applyFont="1" applyFill="1" applyBorder="1"/>
    <xf numFmtId="0" fontId="3" fillId="8" borderId="40" xfId="0" applyFont="1" applyFill="1" applyBorder="1"/>
    <xf numFmtId="0" fontId="3" fillId="8" borderId="20" xfId="0" applyFont="1" applyFill="1" applyBorder="1"/>
    <xf numFmtId="0" fontId="2" fillId="0" borderId="30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/>
    </xf>
    <xf numFmtId="2" fontId="2" fillId="0" borderId="47" xfId="0" applyNumberFormat="1" applyFont="1" applyFill="1" applyBorder="1" applyAlignment="1">
      <alignment horizontal="center" vertical="center"/>
    </xf>
    <xf numFmtId="2" fontId="2" fillId="0" borderId="48" xfId="0" applyNumberFormat="1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 wrapText="1"/>
    </xf>
    <xf numFmtId="2" fontId="3" fillId="4" borderId="51" xfId="0" applyNumberFormat="1" applyFont="1" applyFill="1" applyBorder="1" applyAlignment="1">
      <alignment horizontal="center" vertical="center"/>
    </xf>
    <xf numFmtId="2" fontId="3" fillId="4" borderId="55" xfId="0" applyNumberFormat="1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right" vertical="center" wrapText="1"/>
    </xf>
    <xf numFmtId="2" fontId="3" fillId="4" borderId="2" xfId="0" applyNumberFormat="1" applyFont="1" applyFill="1" applyBorder="1" applyAlignment="1">
      <alignment horizontal="center" vertical="center"/>
    </xf>
    <xf numFmtId="2" fontId="3" fillId="4" borderId="25" xfId="0" applyNumberFormat="1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2" fontId="2" fillId="2" borderId="53" xfId="0" applyNumberFormat="1" applyFont="1" applyFill="1" applyBorder="1" applyAlignment="1">
      <alignment horizontal="center" vertical="center"/>
    </xf>
    <xf numFmtId="2" fontId="2" fillId="2" borderId="15" xfId="0" applyNumberFormat="1" applyFont="1" applyFill="1" applyBorder="1" applyAlignment="1">
      <alignment horizontal="center" vertical="center"/>
    </xf>
    <xf numFmtId="2" fontId="2" fillId="2" borderId="9" xfId="0" applyNumberFormat="1" applyFont="1" applyFill="1" applyBorder="1" applyAlignment="1">
      <alignment horizontal="center" vertical="center"/>
    </xf>
    <xf numFmtId="2" fontId="2" fillId="2" borderId="18" xfId="0" applyNumberFormat="1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right" vertical="center"/>
    </xf>
    <xf numFmtId="0" fontId="3" fillId="4" borderId="3" xfId="0" applyFont="1" applyFill="1" applyBorder="1" applyAlignment="1">
      <alignment horizontal="right" vertical="center"/>
    </xf>
    <xf numFmtId="0" fontId="3" fillId="4" borderId="4" xfId="0" applyFont="1" applyFill="1" applyBorder="1" applyAlignment="1">
      <alignment horizontal="right" vertical="center"/>
    </xf>
    <xf numFmtId="2" fontId="2" fillId="2" borderId="47" xfId="0" applyNumberFormat="1" applyFont="1" applyFill="1" applyBorder="1" applyAlignment="1">
      <alignment horizontal="center" vertical="center"/>
    </xf>
    <xf numFmtId="2" fontId="2" fillId="2" borderId="48" xfId="0" applyNumberFormat="1" applyFont="1" applyFill="1" applyBorder="1" applyAlignment="1">
      <alignment horizontal="center" vertical="center"/>
    </xf>
    <xf numFmtId="0" fontId="3" fillId="4" borderId="30" xfId="0" applyFont="1" applyFill="1" applyBorder="1" applyAlignment="1">
      <alignment horizontal="right" vertical="center" wrapText="1"/>
    </xf>
    <xf numFmtId="0" fontId="3" fillId="4" borderId="11" xfId="0" applyFont="1" applyFill="1" applyBorder="1" applyAlignment="1">
      <alignment horizontal="right" vertical="center" wrapText="1"/>
    </xf>
    <xf numFmtId="0" fontId="2" fillId="2" borderId="22" xfId="0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2" fontId="2" fillId="2" borderId="37" xfId="0" applyNumberFormat="1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5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2" fontId="2" fillId="2" borderId="52" xfId="0" applyNumberFormat="1" applyFont="1" applyFill="1" applyBorder="1" applyAlignment="1">
      <alignment horizontal="center" vertical="center"/>
    </xf>
    <xf numFmtId="2" fontId="2" fillId="2" borderId="12" xfId="0" applyNumberFormat="1" applyFont="1" applyFill="1" applyBorder="1" applyAlignment="1">
      <alignment horizontal="center" vertical="center"/>
    </xf>
    <xf numFmtId="0" fontId="3" fillId="8" borderId="19" xfId="0" applyFont="1" applyFill="1" applyBorder="1" applyAlignment="1">
      <alignment horizontal="left"/>
    </xf>
    <xf numFmtId="0" fontId="3" fillId="8" borderId="40" xfId="0" applyFont="1" applyFill="1" applyBorder="1" applyAlignment="1">
      <alignment horizontal="left"/>
    </xf>
    <xf numFmtId="0" fontId="3" fillId="8" borderId="20" xfId="0" applyFont="1" applyFill="1" applyBorder="1" applyAlignment="1">
      <alignment horizontal="left"/>
    </xf>
    <xf numFmtId="0" fontId="3" fillId="4" borderId="22" xfId="0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right" vertical="center"/>
    </xf>
    <xf numFmtId="2" fontId="2" fillId="2" borderId="3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3" fillId="2" borderId="25" xfId="0" applyFont="1" applyFill="1" applyBorder="1" applyAlignment="1">
      <alignment horizontal="left" wrapText="1"/>
    </xf>
    <xf numFmtId="3" fontId="2" fillId="2" borderId="30" xfId="0" applyNumberFormat="1" applyFont="1" applyFill="1" applyBorder="1" applyAlignment="1">
      <alignment horizontal="center" vertical="center"/>
    </xf>
    <xf numFmtId="2" fontId="2" fillId="2" borderId="23" xfId="0" applyNumberFormat="1" applyFont="1" applyFill="1" applyBorder="1" applyAlignment="1">
      <alignment horizontal="center" vertical="center"/>
    </xf>
    <xf numFmtId="0" fontId="10" fillId="8" borderId="24" xfId="0" applyFont="1" applyFill="1" applyBorder="1" applyAlignment="1">
      <alignment horizontal="left" vertical="center"/>
    </xf>
    <xf numFmtId="0" fontId="10" fillId="8" borderId="3" xfId="0" applyFont="1" applyFill="1" applyBorder="1" applyAlignment="1">
      <alignment horizontal="left" vertical="center"/>
    </xf>
    <xf numFmtId="0" fontId="10" fillId="8" borderId="25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2" fontId="2" fillId="2" borderId="10" xfId="0" applyNumberFormat="1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0" fontId="3" fillId="8" borderId="19" xfId="0" applyFont="1" applyFill="1" applyBorder="1" applyAlignment="1">
      <alignment horizontal="left" vertical="center"/>
    </xf>
    <xf numFmtId="0" fontId="3" fillId="8" borderId="40" xfId="0" applyFont="1" applyFill="1" applyBorder="1" applyAlignment="1">
      <alignment horizontal="left" vertical="center"/>
    </xf>
    <xf numFmtId="0" fontId="3" fillId="8" borderId="20" xfId="0" applyFont="1" applyFill="1" applyBorder="1" applyAlignment="1">
      <alignment horizontal="left" vertical="center"/>
    </xf>
    <xf numFmtId="2" fontId="2" fillId="2" borderId="46" xfId="0" applyNumberFormat="1" applyFont="1" applyFill="1" applyBorder="1" applyAlignment="1">
      <alignment horizontal="center" vertical="center"/>
    </xf>
    <xf numFmtId="0" fontId="3" fillId="8" borderId="56" xfId="0" applyFont="1" applyFill="1" applyBorder="1" applyAlignment="1">
      <alignment horizontal="left"/>
    </xf>
    <xf numFmtId="0" fontId="3" fillId="8" borderId="46" xfId="0" applyFont="1" applyFill="1" applyBorder="1" applyAlignment="1">
      <alignment horizontal="left"/>
    </xf>
    <xf numFmtId="0" fontId="3" fillId="8" borderId="48" xfId="0" applyFont="1" applyFill="1" applyBorder="1" applyAlignment="1">
      <alignment horizontal="left"/>
    </xf>
    <xf numFmtId="2" fontId="3" fillId="4" borderId="1" xfId="0" applyNumberFormat="1" applyFont="1" applyFill="1" applyBorder="1" applyAlignment="1">
      <alignment horizontal="center" vertical="center"/>
    </xf>
    <xf numFmtId="2" fontId="3" fillId="4" borderId="23" xfId="0" applyNumberFormat="1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2" fontId="3" fillId="4" borderId="45" xfId="0" applyNumberFormat="1" applyFont="1" applyFill="1" applyBorder="1" applyAlignment="1">
      <alignment horizontal="center" vertical="center"/>
    </xf>
    <xf numFmtId="2" fontId="3" fillId="4" borderId="40" xfId="0" applyNumberFormat="1" applyFont="1" applyFill="1" applyBorder="1" applyAlignment="1">
      <alignment horizontal="center" vertical="center"/>
    </xf>
    <xf numFmtId="2" fontId="3" fillId="4" borderId="20" xfId="0" applyNumberFormat="1" applyFont="1" applyFill="1" applyBorder="1" applyAlignment="1">
      <alignment horizontal="center" vertical="center"/>
    </xf>
    <xf numFmtId="0" fontId="3" fillId="7" borderId="24" xfId="0" applyFont="1" applyFill="1" applyBorder="1" applyAlignment="1">
      <alignment horizontal="right"/>
    </xf>
    <xf numFmtId="0" fontId="3" fillId="7" borderId="3" xfId="0" applyFont="1" applyFill="1" applyBorder="1" applyAlignment="1">
      <alignment horizontal="right"/>
    </xf>
    <xf numFmtId="0" fontId="3" fillId="7" borderId="4" xfId="0" applyFont="1" applyFill="1" applyBorder="1" applyAlignment="1">
      <alignment horizontal="right"/>
    </xf>
    <xf numFmtId="0" fontId="3" fillId="5" borderId="24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right" vertical="center"/>
    </xf>
    <xf numFmtId="0" fontId="3" fillId="4" borderId="27" xfId="0" applyFont="1" applyFill="1" applyBorder="1" applyAlignment="1">
      <alignment horizontal="right" vertical="center"/>
    </xf>
    <xf numFmtId="0" fontId="3" fillId="4" borderId="28" xfId="0" applyFont="1" applyFill="1" applyBorder="1" applyAlignment="1">
      <alignment horizontal="right" vertical="center"/>
    </xf>
    <xf numFmtId="0" fontId="3" fillId="4" borderId="16" xfId="0" applyFont="1" applyFill="1" applyBorder="1" applyAlignment="1">
      <alignment horizontal="right" vertical="center"/>
    </xf>
    <xf numFmtId="0" fontId="3" fillId="4" borderId="0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3" fillId="4" borderId="23" xfId="0" applyFont="1" applyFill="1" applyBorder="1" applyAlignment="1">
      <alignment horizontal="center" vertical="center"/>
    </xf>
    <xf numFmtId="0" fontId="3" fillId="7" borderId="26" xfId="0" applyFont="1" applyFill="1" applyBorder="1" applyAlignment="1">
      <alignment horizontal="right"/>
    </xf>
    <xf numFmtId="0" fontId="3" fillId="5" borderId="19" xfId="0" applyFont="1" applyFill="1" applyBorder="1" applyAlignment="1">
      <alignment horizontal="left" vertical="center"/>
    </xf>
    <xf numFmtId="0" fontId="3" fillId="5" borderId="40" xfId="0" applyFont="1" applyFill="1" applyBorder="1" applyAlignment="1">
      <alignment horizontal="left" vertical="center"/>
    </xf>
    <xf numFmtId="0" fontId="3" fillId="5" borderId="20" xfId="0" applyFont="1" applyFill="1" applyBorder="1" applyAlignment="1">
      <alignment horizontal="left" vertical="center"/>
    </xf>
    <xf numFmtId="165" fontId="3" fillId="2" borderId="47" xfId="0" applyNumberFormat="1" applyFont="1" applyFill="1" applyBorder="1" applyAlignment="1">
      <alignment horizontal="center" vertical="center"/>
    </xf>
    <xf numFmtId="165" fontId="3" fillId="2" borderId="57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 applyProtection="1">
      <alignment horizontal="distributed" vertical="center"/>
    </xf>
    <xf numFmtId="165" fontId="2" fillId="0" borderId="4" xfId="0" applyNumberFormat="1" applyFont="1" applyFill="1" applyBorder="1" applyAlignment="1" applyProtection="1">
      <alignment horizontal="distributed" vertical="center"/>
    </xf>
    <xf numFmtId="165" fontId="2" fillId="0" borderId="2" xfId="0" applyNumberFormat="1" applyFont="1" applyFill="1" applyBorder="1" applyAlignment="1">
      <alignment horizontal="distributed" vertical="center"/>
    </xf>
    <xf numFmtId="165" fontId="2" fillId="0" borderId="4" xfId="0" applyNumberFormat="1" applyFont="1" applyFill="1" applyBorder="1" applyAlignment="1">
      <alignment horizontal="distributed" vertical="center"/>
    </xf>
    <xf numFmtId="2" fontId="14" fillId="4" borderId="19" xfId="0" applyNumberFormat="1" applyFont="1" applyFill="1" applyBorder="1" applyAlignment="1">
      <alignment horizontal="right" vertical="center"/>
    </xf>
    <xf numFmtId="2" fontId="14" fillId="4" borderId="40" xfId="0" applyNumberFormat="1" applyFont="1" applyFill="1" applyBorder="1" applyAlignment="1">
      <alignment horizontal="right" vertical="center"/>
    </xf>
    <xf numFmtId="2" fontId="14" fillId="4" borderId="58" xfId="0" applyNumberFormat="1" applyFont="1" applyFill="1" applyBorder="1" applyAlignment="1">
      <alignment horizontal="right" vertical="center"/>
    </xf>
    <xf numFmtId="165" fontId="16" fillId="3" borderId="12" xfId="0" applyNumberFormat="1" applyFont="1" applyFill="1" applyBorder="1" applyAlignment="1">
      <alignment horizontal="center" vertical="center" wrapText="1"/>
    </xf>
    <xf numFmtId="165" fontId="16" fillId="3" borderId="1" xfId="0" applyNumberFormat="1" applyFont="1" applyFill="1" applyBorder="1" applyAlignment="1">
      <alignment horizontal="center" vertical="center" wrapText="1"/>
    </xf>
    <xf numFmtId="10" fontId="16" fillId="3" borderId="12" xfId="0" applyNumberFormat="1" applyFont="1" applyFill="1" applyBorder="1" applyAlignment="1">
      <alignment wrapText="1"/>
    </xf>
    <xf numFmtId="10" fontId="16" fillId="3" borderId="1" xfId="0" applyNumberFormat="1" applyFont="1" applyFill="1" applyBorder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6" fillId="3" borderId="36" xfId="0" applyFont="1" applyFill="1" applyBorder="1" applyAlignment="1">
      <alignment horizontal="center" vertical="center"/>
    </xf>
    <xf numFmtId="0" fontId="16" fillId="3" borderId="34" xfId="0" applyFont="1" applyFill="1" applyBorder="1" applyAlignment="1">
      <alignment horizontal="center" vertical="center"/>
    </xf>
    <xf numFmtId="0" fontId="16" fillId="3" borderId="60" xfId="0" applyFont="1" applyFill="1" applyBorder="1" applyAlignment="1">
      <alignment horizontal="center" vertical="center"/>
    </xf>
    <xf numFmtId="0" fontId="16" fillId="3" borderId="39" xfId="0" applyFont="1" applyFill="1" applyBorder="1" applyAlignment="1">
      <alignment horizontal="center" vertical="center"/>
    </xf>
    <xf numFmtId="0" fontId="17" fillId="3" borderId="12" xfId="0" applyFont="1" applyFill="1" applyBorder="1" applyAlignment="1">
      <alignment horizontal="center"/>
    </xf>
    <xf numFmtId="10" fontId="16" fillId="3" borderId="12" xfId="0" applyNumberFormat="1" applyFont="1" applyFill="1" applyBorder="1" applyAlignment="1">
      <alignment horizontal="center" vertical="center" wrapText="1"/>
    </xf>
    <xf numFmtId="10" fontId="16" fillId="3" borderId="1" xfId="0" applyNumberFormat="1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/>
    </xf>
    <xf numFmtId="0" fontId="16" fillId="3" borderId="12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/>
    </xf>
    <xf numFmtId="10" fontId="6" fillId="0" borderId="17" xfId="1" applyNumberFormat="1" applyFont="1" applyBorder="1" applyAlignment="1" applyProtection="1">
      <alignment horizontal="center" vertical="center"/>
      <protection locked="0"/>
    </xf>
    <xf numFmtId="10" fontId="13" fillId="0" borderId="17" xfId="1" applyNumberFormat="1" applyFont="1" applyBorder="1" applyAlignment="1" applyProtection="1">
      <alignment horizontal="center" vertical="center"/>
      <protection locked="0"/>
    </xf>
    <xf numFmtId="0" fontId="13" fillId="2" borderId="13" xfId="0" applyFont="1" applyFill="1" applyBorder="1" applyAlignment="1" applyProtection="1">
      <alignment horizontal="center" vertical="center"/>
      <protection locked="0"/>
    </xf>
    <xf numFmtId="0" fontId="13" fillId="2" borderId="14" xfId="0" applyFont="1" applyFill="1" applyBorder="1" applyAlignment="1" applyProtection="1">
      <alignment horizontal="center" vertical="center"/>
      <protection locked="0"/>
    </xf>
    <xf numFmtId="0" fontId="13" fillId="2" borderId="15" xfId="0" applyFont="1" applyFill="1" applyBorder="1" applyAlignment="1" applyProtection="1">
      <alignment horizontal="center" vertical="center"/>
      <protection locked="0"/>
    </xf>
    <xf numFmtId="0" fontId="13" fillId="2" borderId="16" xfId="0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Border="1" applyAlignment="1" applyProtection="1">
      <alignment horizontal="center" vertical="center"/>
      <protection locked="0"/>
    </xf>
    <xf numFmtId="0" fontId="13" fillId="2" borderId="17" xfId="0" applyFont="1" applyFill="1" applyBorder="1" applyAlignment="1" applyProtection="1">
      <alignment horizontal="center" vertical="center"/>
      <protection locked="0"/>
    </xf>
    <xf numFmtId="0" fontId="13" fillId="0" borderId="16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3" fillId="0" borderId="17" xfId="0" applyFont="1" applyFill="1" applyBorder="1" applyAlignment="1" applyProtection="1">
      <alignment horizontal="center" vertical="center"/>
      <protection locked="0"/>
    </xf>
    <xf numFmtId="0" fontId="13" fillId="0" borderId="16" xfId="0" applyFont="1" applyBorder="1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0" fontId="13" fillId="0" borderId="17" xfId="0" applyFont="1" applyBorder="1" applyAlignment="1" applyProtection="1">
      <alignment horizontal="center" vertical="center"/>
      <protection locked="0"/>
    </xf>
    <xf numFmtId="0" fontId="13" fillId="0" borderId="16" xfId="0" applyFont="1" applyBorder="1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2" fillId="0" borderId="6" xfId="0" applyFont="1" applyBorder="1" applyProtection="1"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 vertical="center"/>
      <protection locked="0"/>
    </xf>
    <xf numFmtId="0" fontId="2" fillId="0" borderId="0" xfId="0" applyFont="1" applyBorder="1" applyProtection="1"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54" xfId="0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</cellXfs>
  <cellStyles count="8">
    <cellStyle name="Moeda 2" xfId="3"/>
    <cellStyle name="Moeda 3" xfId="7"/>
    <cellStyle name="Normal" xfId="0" builtinId="0"/>
    <cellStyle name="Porcentagem" xfId="1" builtinId="5"/>
    <cellStyle name="Vírgula" xfId="4" builtinId="3"/>
    <cellStyle name="Vírgula 2" xfId="2"/>
    <cellStyle name="Vírgula 2 2" xfId="6"/>
    <cellStyle name="Vírgula 3" xfId="5"/>
  </cellStyles>
  <dxfs count="7">
    <dxf>
      <font>
        <b val="0"/>
        <i val="0"/>
        <color theme="1"/>
      </font>
      <fill>
        <patternFill>
          <bgColor rgb="FFFFC000"/>
        </patternFill>
      </fill>
    </dxf>
    <dxf>
      <font>
        <b val="0"/>
        <i val="0"/>
        <color theme="1"/>
      </font>
      <fill>
        <patternFill>
          <bgColor rgb="FFFFC000"/>
        </patternFill>
      </fill>
    </dxf>
    <dxf>
      <font>
        <b val="0"/>
        <i val="0"/>
        <color theme="1"/>
      </font>
      <fill>
        <patternFill>
          <bgColor rgb="FFFFC000"/>
        </patternFill>
      </fill>
    </dxf>
    <dxf>
      <font>
        <b val="0"/>
        <i val="0"/>
        <color theme="1"/>
      </font>
      <fill>
        <patternFill>
          <bgColor rgb="FFFFC000"/>
        </patternFill>
      </fill>
    </dxf>
    <dxf>
      <font>
        <b val="0"/>
        <i val="0"/>
        <color theme="1"/>
      </font>
      <fill>
        <patternFill>
          <bgColor rgb="FFFFC000"/>
        </patternFill>
      </fill>
    </dxf>
    <dxf>
      <font>
        <b val="0"/>
        <i val="0"/>
        <color theme="1"/>
      </font>
      <fill>
        <patternFill>
          <bgColor rgb="FFFFC000"/>
        </patternFill>
      </fill>
    </dxf>
    <dxf>
      <font>
        <b val="0"/>
        <i val="0"/>
        <color theme="1"/>
      </font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162753</xdr:colOff>
      <xdr:row>350</xdr:row>
      <xdr:rowOff>94008</xdr:rowOff>
    </xdr:from>
    <xdr:to>
      <xdr:col>6</xdr:col>
      <xdr:colOff>523698</xdr:colOff>
      <xdr:row>354</xdr:row>
      <xdr:rowOff>160579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2753" y="68674008"/>
          <a:ext cx="8038095" cy="8285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162753</xdr:colOff>
      <xdr:row>374</xdr:row>
      <xdr:rowOff>94008</xdr:rowOff>
    </xdr:from>
    <xdr:to>
      <xdr:col>6</xdr:col>
      <xdr:colOff>523698</xdr:colOff>
      <xdr:row>378</xdr:row>
      <xdr:rowOff>160579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2753" y="68649160"/>
          <a:ext cx="8038923" cy="82857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\Desktop\Inhorico\OR&#199;AMENTO%20SALAS%20(Reforma%20Casas%20Vila%20Teotonio%20Vilela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MEMORIAL CALCULO"/>
      <sheetName val="CRONOGRAMA"/>
    </sheetNames>
    <sheetDataSet>
      <sheetData sheetId="0"/>
      <sheetData sheetId="1">
        <row r="45">
          <cell r="G45">
            <v>46.037250000000007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7"/>
  <sheetViews>
    <sheetView showGridLines="0" tabSelected="1" zoomScaleNormal="100" workbookViewId="0">
      <selection activeCell="K2" sqref="K2"/>
    </sheetView>
  </sheetViews>
  <sheetFormatPr defaultRowHeight="15" x14ac:dyDescent="0.25"/>
  <cols>
    <col min="1" max="1" width="5.28515625" style="8" bestFit="1" customWidth="1"/>
    <col min="2" max="2" width="7.7109375" style="125" customWidth="1"/>
    <col min="3" max="3" width="59" style="24" customWidth="1"/>
    <col min="4" max="4" width="7.5703125" style="9" customWidth="1"/>
    <col min="5" max="5" width="7.28515625" style="10" bestFit="1" customWidth="1"/>
    <col min="6" max="6" width="10.140625" style="3" customWidth="1"/>
    <col min="7" max="7" width="13.7109375" style="3" customWidth="1"/>
    <col min="8" max="8" width="15.7109375" style="3" customWidth="1"/>
    <col min="9" max="9" width="12.42578125" style="4" customWidth="1"/>
    <col min="10" max="10" width="12.7109375" style="141" bestFit="1" customWidth="1"/>
    <col min="11" max="12" width="9.140625" style="141"/>
    <col min="13" max="13" width="12.5703125" style="141" customWidth="1"/>
    <col min="14" max="14" width="53.7109375" style="141" customWidth="1"/>
    <col min="15" max="16384" width="9.140625" style="141"/>
  </cols>
  <sheetData>
    <row r="1" spans="1:9" x14ac:dyDescent="0.25">
      <c r="A1" s="307"/>
      <c r="B1" s="308"/>
      <c r="C1" s="308"/>
      <c r="D1" s="308"/>
      <c r="E1" s="308"/>
      <c r="F1" s="308"/>
      <c r="G1" s="308"/>
      <c r="H1" s="308"/>
      <c r="I1" s="309"/>
    </row>
    <row r="2" spans="1:9" x14ac:dyDescent="0.25">
      <c r="A2" s="310"/>
      <c r="B2" s="311"/>
      <c r="C2" s="311"/>
      <c r="D2" s="311"/>
      <c r="E2" s="311"/>
      <c r="F2" s="311"/>
      <c r="G2" s="311"/>
      <c r="H2" s="311"/>
      <c r="I2" s="312"/>
    </row>
    <row r="3" spans="1:9" x14ac:dyDescent="0.25">
      <c r="A3" s="310" t="s">
        <v>363</v>
      </c>
      <c r="B3" s="311"/>
      <c r="C3" s="311"/>
      <c r="D3" s="311"/>
      <c r="E3" s="311"/>
      <c r="F3" s="311"/>
      <c r="G3" s="311"/>
      <c r="H3" s="311"/>
      <c r="I3" s="312"/>
    </row>
    <row r="4" spans="1:9" x14ac:dyDescent="0.25">
      <c r="A4" s="313" t="s">
        <v>352</v>
      </c>
      <c r="B4" s="314"/>
      <c r="C4" s="314"/>
      <c r="D4" s="314"/>
      <c r="E4" s="314"/>
      <c r="F4" s="314"/>
      <c r="G4" s="314"/>
      <c r="H4" s="314"/>
      <c r="I4" s="315"/>
    </row>
    <row r="5" spans="1:9" x14ac:dyDescent="0.25">
      <c r="A5" s="298" t="s">
        <v>65</v>
      </c>
      <c r="B5" s="299"/>
      <c r="C5" s="299"/>
      <c r="D5" s="299"/>
      <c r="E5" s="299"/>
      <c r="F5" s="299"/>
      <c r="G5" s="299"/>
      <c r="H5" s="299"/>
      <c r="I5" s="300"/>
    </row>
    <row r="6" spans="1:9" x14ac:dyDescent="0.25">
      <c r="A6" s="298" t="s">
        <v>354</v>
      </c>
      <c r="B6" s="299"/>
      <c r="C6" s="299"/>
      <c r="D6" s="299"/>
      <c r="E6" s="299"/>
      <c r="F6" s="299"/>
      <c r="G6" s="299"/>
      <c r="H6" s="299"/>
      <c r="I6" s="300"/>
    </row>
    <row r="7" spans="1:9" x14ac:dyDescent="0.25">
      <c r="A7" s="298" t="s">
        <v>243</v>
      </c>
      <c r="B7" s="299"/>
      <c r="C7" s="299"/>
      <c r="D7" s="299"/>
      <c r="E7" s="299"/>
      <c r="F7" s="299"/>
      <c r="G7" s="299"/>
      <c r="H7" s="299"/>
      <c r="I7" s="300"/>
    </row>
    <row r="8" spans="1:9" ht="15.75" thickBot="1" x14ac:dyDescent="0.3">
      <c r="A8" s="273"/>
      <c r="B8" s="274"/>
      <c r="C8" s="274"/>
      <c r="D8" s="274"/>
      <c r="E8" s="274"/>
      <c r="F8" s="274"/>
      <c r="G8" s="274"/>
      <c r="H8" s="274" t="s">
        <v>486</v>
      </c>
      <c r="I8" s="464">
        <v>0</v>
      </c>
    </row>
    <row r="9" spans="1:9" ht="15.75" thickBot="1" x14ac:dyDescent="0.3">
      <c r="A9" s="92" t="s">
        <v>0</v>
      </c>
      <c r="B9" s="113" t="s">
        <v>1</v>
      </c>
      <c r="C9" s="93" t="s">
        <v>2</v>
      </c>
      <c r="D9" s="94" t="s">
        <v>3</v>
      </c>
      <c r="E9" s="113" t="s">
        <v>4</v>
      </c>
      <c r="F9" s="95" t="s">
        <v>5</v>
      </c>
      <c r="G9" s="95" t="s">
        <v>6</v>
      </c>
      <c r="H9" s="95" t="s">
        <v>7</v>
      </c>
      <c r="I9" s="96" t="s">
        <v>8</v>
      </c>
    </row>
    <row r="10" spans="1:9" ht="15.75" thickBot="1" x14ac:dyDescent="0.3">
      <c r="A10" s="279" t="s">
        <v>28</v>
      </c>
      <c r="B10" s="280"/>
      <c r="C10" s="280"/>
      <c r="D10" s="280"/>
      <c r="E10" s="280"/>
      <c r="F10" s="280"/>
      <c r="G10" s="280"/>
      <c r="H10" s="280"/>
      <c r="I10" s="281"/>
    </row>
    <row r="11" spans="1:9" x14ac:dyDescent="0.25">
      <c r="A11" s="127">
        <v>1</v>
      </c>
      <c r="B11" s="165">
        <v>20000</v>
      </c>
      <c r="C11" s="115" t="s">
        <v>29</v>
      </c>
      <c r="D11" s="89" t="s">
        <v>3</v>
      </c>
      <c r="E11" s="107" t="s">
        <v>4</v>
      </c>
      <c r="F11" s="90" t="s">
        <v>5</v>
      </c>
      <c r="G11" s="90" t="s">
        <v>6</v>
      </c>
      <c r="H11" s="90" t="s">
        <v>7</v>
      </c>
      <c r="I11" s="91" t="s">
        <v>8</v>
      </c>
    </row>
    <row r="12" spans="1:9" ht="15" customHeight="1" x14ac:dyDescent="0.25">
      <c r="A12" s="16" t="s">
        <v>48</v>
      </c>
      <c r="B12" s="166">
        <v>20106</v>
      </c>
      <c r="C12" s="162" t="s">
        <v>84</v>
      </c>
      <c r="D12" s="67">
        <f>'MEMORIAL CALCULO(COM TELHADO)'!F42</f>
        <v>12.4</v>
      </c>
      <c r="E12" s="265" t="s">
        <v>47</v>
      </c>
      <c r="F12" s="268">
        <v>0</v>
      </c>
      <c r="G12" s="268">
        <v>0</v>
      </c>
      <c r="H12" s="269">
        <f>D12*(F12+G12)</f>
        <v>0</v>
      </c>
      <c r="I12" s="17"/>
    </row>
    <row r="13" spans="1:9" ht="25.5" customHeight="1" x14ac:dyDescent="0.25">
      <c r="A13" s="16" t="s">
        <v>102</v>
      </c>
      <c r="B13" s="167">
        <v>20112</v>
      </c>
      <c r="C13" s="66" t="s">
        <v>235</v>
      </c>
      <c r="D13" s="67">
        <f>'MEMORIAL CALCULO(COM TELHADO)'!F45</f>
        <v>2.7224999999999997</v>
      </c>
      <c r="E13" s="265" t="s">
        <v>12</v>
      </c>
      <c r="F13" s="268">
        <v>0</v>
      </c>
      <c r="G13" s="268">
        <v>0</v>
      </c>
      <c r="H13" s="269">
        <f t="shared" ref="H13:H16" si="0">D13*(F13+G13)</f>
        <v>0</v>
      </c>
      <c r="I13" s="17"/>
    </row>
    <row r="14" spans="1:9" x14ac:dyDescent="0.25">
      <c r="A14" s="16" t="s">
        <v>103</v>
      </c>
      <c r="B14" s="105">
        <v>20155</v>
      </c>
      <c r="C14" s="66" t="s">
        <v>339</v>
      </c>
      <c r="D14" s="261">
        <f>'MEMORIAL CALCULO(COM TELHADO)'!F53</f>
        <v>95.295000000000002</v>
      </c>
      <c r="E14" s="260" t="s">
        <v>12</v>
      </c>
      <c r="F14" s="269">
        <v>0</v>
      </c>
      <c r="G14" s="269">
        <v>0</v>
      </c>
      <c r="H14" s="269">
        <f t="shared" si="0"/>
        <v>0</v>
      </c>
      <c r="I14" s="63"/>
    </row>
    <row r="15" spans="1:9" ht="15" customHeight="1" x14ac:dyDescent="0.25">
      <c r="A15" s="16" t="s">
        <v>104</v>
      </c>
      <c r="B15" s="167">
        <v>20137</v>
      </c>
      <c r="C15" s="66" t="s">
        <v>92</v>
      </c>
      <c r="D15" s="67">
        <f>'MEMORIAL CALCULO(COM TELHADO)'!F56</f>
        <v>1</v>
      </c>
      <c r="E15" s="265" t="s">
        <v>59</v>
      </c>
      <c r="F15" s="268">
        <v>0</v>
      </c>
      <c r="G15" s="268">
        <v>0</v>
      </c>
      <c r="H15" s="269">
        <f t="shared" si="0"/>
        <v>0</v>
      </c>
      <c r="I15" s="133"/>
    </row>
    <row r="16" spans="1:9" ht="24" x14ac:dyDescent="0.25">
      <c r="A16" s="16" t="s">
        <v>105</v>
      </c>
      <c r="B16" s="167">
        <v>21601</v>
      </c>
      <c r="C16" s="66" t="s">
        <v>360</v>
      </c>
      <c r="D16" s="67">
        <v>35.51</v>
      </c>
      <c r="E16" s="265" t="s">
        <v>12</v>
      </c>
      <c r="F16" s="268">
        <v>0</v>
      </c>
      <c r="G16" s="268">
        <v>0</v>
      </c>
      <c r="H16" s="269">
        <f t="shared" si="0"/>
        <v>0</v>
      </c>
      <c r="I16" s="133"/>
    </row>
    <row r="17" spans="1:9" ht="15.75" thickBot="1" x14ac:dyDescent="0.3">
      <c r="A17" s="276" t="s">
        <v>66</v>
      </c>
      <c r="B17" s="277"/>
      <c r="C17" s="277"/>
      <c r="D17" s="277"/>
      <c r="E17" s="277"/>
      <c r="F17" s="277"/>
      <c r="G17" s="278"/>
      <c r="H17" s="97">
        <f>SUM(H12:H16)</f>
        <v>0</v>
      </c>
      <c r="I17" s="30">
        <f>H17*(1+$I$8)</f>
        <v>0</v>
      </c>
    </row>
    <row r="18" spans="1:9" ht="15.75" thickBot="1" x14ac:dyDescent="0.3">
      <c r="A18" s="279" t="s">
        <v>256</v>
      </c>
      <c r="B18" s="280"/>
      <c r="C18" s="280"/>
      <c r="D18" s="280"/>
      <c r="E18" s="280"/>
      <c r="F18" s="280"/>
      <c r="G18" s="280"/>
      <c r="H18" s="280"/>
      <c r="I18" s="281"/>
    </row>
    <row r="19" spans="1:9" x14ac:dyDescent="0.25">
      <c r="A19" s="128">
        <v>2</v>
      </c>
      <c r="B19" s="164">
        <v>30000</v>
      </c>
      <c r="C19" s="118" t="s">
        <v>257</v>
      </c>
      <c r="D19" s="89" t="s">
        <v>3</v>
      </c>
      <c r="E19" s="107" t="s">
        <v>4</v>
      </c>
      <c r="F19" s="90" t="s">
        <v>5</v>
      </c>
      <c r="G19" s="90" t="s">
        <v>6</v>
      </c>
      <c r="H19" s="90" t="s">
        <v>7</v>
      </c>
      <c r="I19" s="91" t="s">
        <v>8</v>
      </c>
    </row>
    <row r="20" spans="1:9" x14ac:dyDescent="0.25">
      <c r="A20" s="18" t="s">
        <v>49</v>
      </c>
      <c r="B20" s="169">
        <v>30106</v>
      </c>
      <c r="C20" s="168" t="s">
        <v>271</v>
      </c>
      <c r="D20" s="145">
        <f>'MEMORIAL CALCULO(SEM TELHADO)'!G52</f>
        <v>8.211463000000002</v>
      </c>
      <c r="E20" s="147" t="s">
        <v>272</v>
      </c>
      <c r="F20" s="270">
        <v>0</v>
      </c>
      <c r="G20" s="270">
        <v>0</v>
      </c>
      <c r="H20" s="270">
        <f>(G20+F20)*D20</f>
        <v>0</v>
      </c>
      <c r="I20" s="19"/>
    </row>
    <row r="21" spans="1:9" ht="15.75" thickBot="1" x14ac:dyDescent="0.3">
      <c r="A21" s="301" t="s">
        <v>66</v>
      </c>
      <c r="B21" s="302"/>
      <c r="C21" s="302"/>
      <c r="D21" s="302"/>
      <c r="E21" s="302"/>
      <c r="F21" s="302"/>
      <c r="G21" s="303"/>
      <c r="H21" s="29">
        <f>H20</f>
        <v>0</v>
      </c>
      <c r="I21" s="30">
        <f>H21*(1+$I$8)</f>
        <v>0</v>
      </c>
    </row>
    <row r="22" spans="1:9" ht="15.75" thickBot="1" x14ac:dyDescent="0.3">
      <c r="A22" s="279" t="s">
        <v>198</v>
      </c>
      <c r="B22" s="280"/>
      <c r="C22" s="280"/>
      <c r="D22" s="280"/>
      <c r="E22" s="280"/>
      <c r="F22" s="280"/>
      <c r="G22" s="280"/>
      <c r="H22" s="280"/>
      <c r="I22" s="281"/>
    </row>
    <row r="23" spans="1:9" x14ac:dyDescent="0.25">
      <c r="A23" s="128">
        <v>3</v>
      </c>
      <c r="B23" s="164">
        <v>60000</v>
      </c>
      <c r="C23" s="118" t="s">
        <v>199</v>
      </c>
      <c r="D23" s="89" t="s">
        <v>3</v>
      </c>
      <c r="E23" s="107" t="s">
        <v>4</v>
      </c>
      <c r="F23" s="90" t="s">
        <v>5</v>
      </c>
      <c r="G23" s="90" t="s">
        <v>6</v>
      </c>
      <c r="H23" s="90" t="s">
        <v>7</v>
      </c>
      <c r="I23" s="91" t="s">
        <v>8</v>
      </c>
    </row>
    <row r="24" spans="1:9" x14ac:dyDescent="0.25">
      <c r="A24" s="18" t="s">
        <v>50</v>
      </c>
      <c r="B24" s="158">
        <v>60304</v>
      </c>
      <c r="C24" s="143" t="s">
        <v>200</v>
      </c>
      <c r="D24" s="145">
        <f>'[1]MEMORIAL CALCULO'!G45</f>
        <v>46.037250000000007</v>
      </c>
      <c r="E24" s="147" t="s">
        <v>201</v>
      </c>
      <c r="F24" s="270">
        <v>0</v>
      </c>
      <c r="G24" s="270">
        <v>0</v>
      </c>
      <c r="H24" s="270">
        <f>(G24+F24)*D24</f>
        <v>0</v>
      </c>
      <c r="I24" s="19"/>
    </row>
    <row r="25" spans="1:9" ht="15.75" thickBot="1" x14ac:dyDescent="0.3">
      <c r="A25" s="301" t="s">
        <v>66</v>
      </c>
      <c r="B25" s="302"/>
      <c r="C25" s="302"/>
      <c r="D25" s="302"/>
      <c r="E25" s="302"/>
      <c r="F25" s="302"/>
      <c r="G25" s="303"/>
      <c r="H25" s="29">
        <f>H24</f>
        <v>0</v>
      </c>
      <c r="I25" s="30">
        <f>H25*(1+$I$8)</f>
        <v>0</v>
      </c>
    </row>
    <row r="26" spans="1:9" ht="15.75" thickBot="1" x14ac:dyDescent="0.3">
      <c r="A26" s="279" t="s">
        <v>9</v>
      </c>
      <c r="B26" s="280"/>
      <c r="C26" s="280"/>
      <c r="D26" s="280"/>
      <c r="E26" s="280"/>
      <c r="F26" s="280"/>
      <c r="G26" s="280"/>
      <c r="H26" s="280"/>
      <c r="I26" s="281"/>
    </row>
    <row r="27" spans="1:9" x14ac:dyDescent="0.25">
      <c r="A27" s="79">
        <v>4</v>
      </c>
      <c r="B27" s="119">
        <v>70000</v>
      </c>
      <c r="C27" s="104" t="s">
        <v>127</v>
      </c>
      <c r="D27" s="89" t="s">
        <v>3</v>
      </c>
      <c r="E27" s="107" t="s">
        <v>4</v>
      </c>
      <c r="F27" s="90" t="s">
        <v>5</v>
      </c>
      <c r="G27" s="90" t="s">
        <v>6</v>
      </c>
      <c r="H27" s="90" t="s">
        <v>7</v>
      </c>
      <c r="I27" s="91" t="s">
        <v>8</v>
      </c>
    </row>
    <row r="28" spans="1:9" x14ac:dyDescent="0.25">
      <c r="A28" s="264" t="s">
        <v>51</v>
      </c>
      <c r="B28" s="120">
        <v>70691</v>
      </c>
      <c r="C28" s="143" t="s">
        <v>187</v>
      </c>
      <c r="D28" s="145">
        <f>'MEMORIAL CALCULO(COM TELHADO)'!G76</f>
        <v>10</v>
      </c>
      <c r="E28" s="147" t="s">
        <v>59</v>
      </c>
      <c r="F28" s="270">
        <v>0</v>
      </c>
      <c r="G28" s="270">
        <v>0</v>
      </c>
      <c r="H28" s="270">
        <f t="shared" ref="H28:H41" si="1">(G28+F28)*D28</f>
        <v>0</v>
      </c>
      <c r="I28" s="91"/>
    </row>
    <row r="29" spans="1:9" x14ac:dyDescent="0.25">
      <c r="A29" s="264" t="s">
        <v>53</v>
      </c>
      <c r="B29" s="120">
        <v>71171</v>
      </c>
      <c r="C29" s="154" t="s">
        <v>224</v>
      </c>
      <c r="D29" s="145">
        <f>'MEMORIAL CALCULO(COM TELHADO)'!G79</f>
        <v>3</v>
      </c>
      <c r="E29" s="147" t="s">
        <v>59</v>
      </c>
      <c r="F29" s="270">
        <v>0</v>
      </c>
      <c r="G29" s="270">
        <v>0</v>
      </c>
      <c r="H29" s="270">
        <f t="shared" si="1"/>
        <v>0</v>
      </c>
      <c r="I29" s="91"/>
    </row>
    <row r="30" spans="1:9" ht="25.5" customHeight="1" x14ac:dyDescent="0.25">
      <c r="A30" s="264" t="s">
        <v>54</v>
      </c>
      <c r="B30" s="120">
        <v>71193</v>
      </c>
      <c r="C30" s="102" t="s">
        <v>128</v>
      </c>
      <c r="D30" s="261">
        <f>'MEMORIAL CALCULO(COM TELHADO)'!G82</f>
        <v>20</v>
      </c>
      <c r="E30" s="260" t="s">
        <v>61</v>
      </c>
      <c r="F30" s="270">
        <v>0</v>
      </c>
      <c r="G30" s="270">
        <v>0</v>
      </c>
      <c r="H30" s="270">
        <f t="shared" si="1"/>
        <v>0</v>
      </c>
      <c r="I30" s="134"/>
    </row>
    <row r="31" spans="1:9" x14ac:dyDescent="0.25">
      <c r="A31" s="264" t="s">
        <v>164</v>
      </c>
      <c r="B31" s="121">
        <v>71291</v>
      </c>
      <c r="C31" s="101" t="s">
        <v>139</v>
      </c>
      <c r="D31" s="263">
        <f>'MEMORIAL CALCULO(COM TELHADO)'!G85</f>
        <v>100</v>
      </c>
      <c r="E31" s="260" t="s">
        <v>132</v>
      </c>
      <c r="F31" s="270">
        <v>0</v>
      </c>
      <c r="G31" s="270">
        <v>0</v>
      </c>
      <c r="H31" s="270">
        <f t="shared" si="1"/>
        <v>0</v>
      </c>
      <c r="I31" s="134"/>
    </row>
    <row r="32" spans="1:9" x14ac:dyDescent="0.25">
      <c r="A32" s="264" t="s">
        <v>165</v>
      </c>
      <c r="B32" s="121">
        <v>71329</v>
      </c>
      <c r="C32" s="101" t="s">
        <v>197</v>
      </c>
      <c r="D32" s="263">
        <f>'MEMORIAL CALCULO(COM TELHADO)'!G88</f>
        <v>1</v>
      </c>
      <c r="E32" s="260" t="s">
        <v>133</v>
      </c>
      <c r="F32" s="270">
        <v>0</v>
      </c>
      <c r="G32" s="270">
        <v>0</v>
      </c>
      <c r="H32" s="270">
        <f t="shared" si="1"/>
        <v>0</v>
      </c>
      <c r="I32" s="134"/>
    </row>
    <row r="33" spans="1:9" x14ac:dyDescent="0.25">
      <c r="A33" s="264" t="s">
        <v>166</v>
      </c>
      <c r="B33" s="121">
        <v>71440</v>
      </c>
      <c r="C33" s="101" t="s">
        <v>130</v>
      </c>
      <c r="D33" s="263">
        <f>'MEMORIAL CALCULO(COM TELHADO)'!G91</f>
        <v>2</v>
      </c>
      <c r="E33" s="260" t="s">
        <v>133</v>
      </c>
      <c r="F33" s="270">
        <v>0</v>
      </c>
      <c r="G33" s="270">
        <v>0</v>
      </c>
      <c r="H33" s="270">
        <f t="shared" si="1"/>
        <v>0</v>
      </c>
      <c r="I33" s="134"/>
    </row>
    <row r="34" spans="1:9" x14ac:dyDescent="0.25">
      <c r="A34" s="264" t="s">
        <v>167</v>
      </c>
      <c r="B34" s="121">
        <v>71441</v>
      </c>
      <c r="C34" s="103" t="s">
        <v>194</v>
      </c>
      <c r="D34" s="263">
        <f>'MEMORIAL CALCULO(COM TELHADO)'!G94</f>
        <v>2</v>
      </c>
      <c r="E34" s="260" t="s">
        <v>133</v>
      </c>
      <c r="F34" s="270">
        <v>0</v>
      </c>
      <c r="G34" s="270">
        <v>0</v>
      </c>
      <c r="H34" s="270">
        <f t="shared" si="1"/>
        <v>0</v>
      </c>
      <c r="I34" s="134"/>
    </row>
    <row r="35" spans="1:9" ht="24.75" customHeight="1" x14ac:dyDescent="0.25">
      <c r="A35" s="264" t="s">
        <v>168</v>
      </c>
      <c r="B35" s="158">
        <v>71443</v>
      </c>
      <c r="C35" s="143" t="s">
        <v>188</v>
      </c>
      <c r="D35" s="145">
        <f>'MEMORIAL CALCULO(COM TELHADO)'!G97</f>
        <v>1</v>
      </c>
      <c r="E35" s="260" t="s">
        <v>133</v>
      </c>
      <c r="F35" s="270">
        <v>0</v>
      </c>
      <c r="G35" s="270">
        <v>0</v>
      </c>
      <c r="H35" s="270">
        <f t="shared" si="1"/>
        <v>0</v>
      </c>
      <c r="I35" s="134"/>
    </row>
    <row r="36" spans="1:9" x14ac:dyDescent="0.25">
      <c r="A36" s="264" t="s">
        <v>273</v>
      </c>
      <c r="B36" s="121">
        <v>71491</v>
      </c>
      <c r="C36" s="148" t="s">
        <v>193</v>
      </c>
      <c r="D36" s="263">
        <f>'MEMORIAL CALCULO(COM TELHADO)'!G100</f>
        <v>12</v>
      </c>
      <c r="E36" s="260" t="s">
        <v>133</v>
      </c>
      <c r="F36" s="270">
        <v>0</v>
      </c>
      <c r="G36" s="270">
        <v>0</v>
      </c>
      <c r="H36" s="270">
        <f t="shared" si="1"/>
        <v>0</v>
      </c>
      <c r="I36" s="134"/>
    </row>
    <row r="37" spans="1:9" x14ac:dyDescent="0.25">
      <c r="A37" s="264" t="s">
        <v>169</v>
      </c>
      <c r="B37" s="121">
        <v>71567</v>
      </c>
      <c r="C37" s="149" t="s">
        <v>178</v>
      </c>
      <c r="D37" s="263">
        <f>'MEMORIAL CALCULO(COM TELHADO)'!G103</f>
        <v>7</v>
      </c>
      <c r="E37" s="260" t="s">
        <v>133</v>
      </c>
      <c r="F37" s="270">
        <v>0</v>
      </c>
      <c r="G37" s="270">
        <v>0</v>
      </c>
      <c r="H37" s="270">
        <f t="shared" si="1"/>
        <v>0</v>
      </c>
      <c r="I37" s="134"/>
    </row>
    <row r="38" spans="1:9" x14ac:dyDescent="0.25">
      <c r="A38" s="264" t="s">
        <v>170</v>
      </c>
      <c r="B38" s="121">
        <v>71688</v>
      </c>
      <c r="C38" s="150" t="s">
        <v>131</v>
      </c>
      <c r="D38" s="263">
        <f>'MEMORIAL CALCULO(COM TELHADO)'!G106</f>
        <v>7</v>
      </c>
      <c r="E38" s="260" t="s">
        <v>133</v>
      </c>
      <c r="F38" s="270">
        <v>0</v>
      </c>
      <c r="G38" s="270">
        <v>0</v>
      </c>
      <c r="H38" s="270">
        <f t="shared" si="1"/>
        <v>0</v>
      </c>
      <c r="I38" s="134"/>
    </row>
    <row r="39" spans="1:9" x14ac:dyDescent="0.25">
      <c r="A39" s="264" t="s">
        <v>171</v>
      </c>
      <c r="B39" s="121">
        <v>72220</v>
      </c>
      <c r="C39" s="150" t="s">
        <v>192</v>
      </c>
      <c r="D39" s="263">
        <f>'MEMORIAL CALCULO(COM TELHADO)'!G109</f>
        <v>1</v>
      </c>
      <c r="E39" s="260" t="s">
        <v>133</v>
      </c>
      <c r="F39" s="270">
        <v>0</v>
      </c>
      <c r="G39" s="270">
        <v>0</v>
      </c>
      <c r="H39" s="270">
        <f t="shared" si="1"/>
        <v>0</v>
      </c>
      <c r="I39" s="134"/>
    </row>
    <row r="40" spans="1:9" x14ac:dyDescent="0.25">
      <c r="A40" s="264" t="s">
        <v>172</v>
      </c>
      <c r="B40" s="121">
        <v>72578</v>
      </c>
      <c r="C40" s="148" t="s">
        <v>129</v>
      </c>
      <c r="D40" s="263">
        <f>'MEMORIAL CALCULO(COM TELHADO)'!G112</f>
        <v>5</v>
      </c>
      <c r="E40" s="260" t="s">
        <v>133</v>
      </c>
      <c r="F40" s="270">
        <v>0</v>
      </c>
      <c r="G40" s="270">
        <v>0</v>
      </c>
      <c r="H40" s="270">
        <f t="shared" si="1"/>
        <v>0</v>
      </c>
      <c r="I40" s="134"/>
    </row>
    <row r="41" spans="1:9" x14ac:dyDescent="0.25">
      <c r="A41" s="264" t="s">
        <v>173</v>
      </c>
      <c r="B41" s="140">
        <v>72585</v>
      </c>
      <c r="C41" s="142" t="s">
        <v>190</v>
      </c>
      <c r="D41" s="145">
        <f>'MEMORIAL CALCULO(COM TELHADO)'!G115</f>
        <v>1</v>
      </c>
      <c r="E41" s="260" t="s">
        <v>133</v>
      </c>
      <c r="F41" s="270">
        <v>0</v>
      </c>
      <c r="G41" s="270">
        <v>0</v>
      </c>
      <c r="H41" s="270">
        <f t="shared" si="1"/>
        <v>0</v>
      </c>
      <c r="I41" s="57"/>
    </row>
    <row r="42" spans="1:9" ht="15.75" thickBot="1" x14ac:dyDescent="0.3">
      <c r="A42" s="276" t="s">
        <v>66</v>
      </c>
      <c r="B42" s="277"/>
      <c r="C42" s="277"/>
      <c r="D42" s="277"/>
      <c r="E42" s="277"/>
      <c r="F42" s="277"/>
      <c r="G42" s="278"/>
      <c r="H42" s="97">
        <f>SUM(H28:H41)</f>
        <v>0</v>
      </c>
      <c r="I42" s="30">
        <f>H42*(1+$I$8)</f>
        <v>0</v>
      </c>
    </row>
    <row r="43" spans="1:9" ht="15.75" thickBot="1" x14ac:dyDescent="0.3">
      <c r="A43" s="304" t="s">
        <v>162</v>
      </c>
      <c r="B43" s="305"/>
      <c r="C43" s="305"/>
      <c r="D43" s="305"/>
      <c r="E43" s="305"/>
      <c r="F43" s="305"/>
      <c r="G43" s="305"/>
      <c r="H43" s="305"/>
      <c r="I43" s="306"/>
    </row>
    <row r="44" spans="1:9" x14ac:dyDescent="0.25">
      <c r="A44" s="135">
        <v>5</v>
      </c>
      <c r="B44" s="126">
        <v>80000</v>
      </c>
      <c r="C44" s="114" t="s">
        <v>463</v>
      </c>
      <c r="D44" s="89" t="s">
        <v>3</v>
      </c>
      <c r="E44" s="107" t="s">
        <v>4</v>
      </c>
      <c r="F44" s="90" t="s">
        <v>5</v>
      </c>
      <c r="G44" s="90" t="s">
        <v>6</v>
      </c>
      <c r="H44" s="90" t="s">
        <v>7</v>
      </c>
      <c r="I44" s="91" t="s">
        <v>8</v>
      </c>
    </row>
    <row r="45" spans="1:9" x14ac:dyDescent="0.25">
      <c r="A45" s="264" t="s">
        <v>55</v>
      </c>
      <c r="B45" s="105">
        <v>80502</v>
      </c>
      <c r="C45" s="88" t="s">
        <v>122</v>
      </c>
      <c r="D45" s="261">
        <f>'MEMORIAL CALCULO(SEM TELHADO)'!G103</f>
        <v>1</v>
      </c>
      <c r="E45" s="260" t="s">
        <v>110</v>
      </c>
      <c r="F45" s="270">
        <v>0</v>
      </c>
      <c r="G45" s="270">
        <v>0</v>
      </c>
      <c r="H45" s="146">
        <f t="shared" ref="H45:H77" si="2">(G45+F45)*D45</f>
        <v>0</v>
      </c>
      <c r="I45" s="136"/>
    </row>
    <row r="46" spans="1:9" x14ac:dyDescent="0.25">
      <c r="A46" s="264" t="s">
        <v>274</v>
      </c>
      <c r="B46" s="105">
        <v>80511</v>
      </c>
      <c r="C46" s="88" t="s">
        <v>111</v>
      </c>
      <c r="D46" s="261">
        <f>'MEMORIAL CALCULO(SEM TELHADO)'!G106</f>
        <v>1</v>
      </c>
      <c r="E46" s="260" t="s">
        <v>110</v>
      </c>
      <c r="F46" s="270">
        <v>0</v>
      </c>
      <c r="G46" s="270">
        <v>0</v>
      </c>
      <c r="H46" s="146">
        <f t="shared" si="2"/>
        <v>0</v>
      </c>
      <c r="I46" s="137"/>
    </row>
    <row r="47" spans="1:9" x14ac:dyDescent="0.25">
      <c r="A47" s="264" t="s">
        <v>275</v>
      </c>
      <c r="B47" s="105">
        <v>80512</v>
      </c>
      <c r="C47" s="87" t="s">
        <v>112</v>
      </c>
      <c r="D47" s="261">
        <f>'MEMORIAL CALCULO(SEM TELHADO)'!G109</f>
        <v>1</v>
      </c>
      <c r="E47" s="260" t="s">
        <v>110</v>
      </c>
      <c r="F47" s="270">
        <v>0</v>
      </c>
      <c r="G47" s="270">
        <v>0</v>
      </c>
      <c r="H47" s="146">
        <f t="shared" si="2"/>
        <v>0</v>
      </c>
      <c r="I47" s="137"/>
    </row>
    <row r="48" spans="1:9" x14ac:dyDescent="0.25">
      <c r="A48" s="264" t="s">
        <v>276</v>
      </c>
      <c r="B48" s="105">
        <v>80530</v>
      </c>
      <c r="C48" s="87" t="s">
        <v>113</v>
      </c>
      <c r="D48" s="261">
        <f>'MEMORIAL CALCULO(SEM TELHADO)'!G112</f>
        <v>1</v>
      </c>
      <c r="E48" s="260" t="s">
        <v>110</v>
      </c>
      <c r="F48" s="270">
        <v>0</v>
      </c>
      <c r="G48" s="270">
        <v>0</v>
      </c>
      <c r="H48" s="146">
        <f t="shared" si="2"/>
        <v>0</v>
      </c>
      <c r="I48" s="137"/>
    </row>
    <row r="49" spans="1:9" x14ac:dyDescent="0.25">
      <c r="A49" s="264" t="s">
        <v>277</v>
      </c>
      <c r="B49" s="105">
        <v>80541</v>
      </c>
      <c r="C49" s="87" t="s">
        <v>341</v>
      </c>
      <c r="D49" s="261">
        <f>'MEMORIAL CALCULO(SEM TELHADO)'!G115</f>
        <v>1</v>
      </c>
      <c r="E49" s="260" t="s">
        <v>110</v>
      </c>
      <c r="F49" s="270">
        <v>0</v>
      </c>
      <c r="G49" s="270">
        <v>0</v>
      </c>
      <c r="H49" s="146">
        <f t="shared" si="2"/>
        <v>0</v>
      </c>
      <c r="I49" s="137"/>
    </row>
    <row r="50" spans="1:9" x14ac:dyDescent="0.25">
      <c r="A50" s="264" t="s">
        <v>278</v>
      </c>
      <c r="B50" s="105">
        <v>80556</v>
      </c>
      <c r="C50" s="87" t="s">
        <v>118</v>
      </c>
      <c r="D50" s="261">
        <f>'MEMORIAL CALCULO(SEM TELHADO)'!G118</f>
        <v>2</v>
      </c>
      <c r="E50" s="260" t="s">
        <v>110</v>
      </c>
      <c r="F50" s="270">
        <v>0</v>
      </c>
      <c r="G50" s="270">
        <v>0</v>
      </c>
      <c r="H50" s="146">
        <f t="shared" si="2"/>
        <v>0</v>
      </c>
      <c r="I50" s="137"/>
    </row>
    <row r="51" spans="1:9" x14ac:dyDescent="0.25">
      <c r="A51" s="264" t="s">
        <v>279</v>
      </c>
      <c r="B51" s="105">
        <v>80570</v>
      </c>
      <c r="C51" s="87" t="s">
        <v>126</v>
      </c>
      <c r="D51" s="261">
        <f>'MEMORIAL CALCULO(SEM TELHADO)'!G121</f>
        <v>1</v>
      </c>
      <c r="E51" s="260" t="s">
        <v>110</v>
      </c>
      <c r="F51" s="270">
        <v>0</v>
      </c>
      <c r="G51" s="270">
        <v>0</v>
      </c>
      <c r="H51" s="146">
        <f t="shared" si="2"/>
        <v>0</v>
      </c>
      <c r="I51" s="137"/>
    </row>
    <row r="52" spans="1:9" x14ac:dyDescent="0.25">
      <c r="A52" s="264" t="s">
        <v>280</v>
      </c>
      <c r="B52" s="105">
        <v>80651</v>
      </c>
      <c r="C52" s="87" t="s">
        <v>117</v>
      </c>
      <c r="D52" s="261">
        <f>'MEMORIAL CALCULO(SEM TELHADO)'!G124</f>
        <v>1</v>
      </c>
      <c r="E52" s="260" t="s">
        <v>110</v>
      </c>
      <c r="F52" s="270">
        <v>0</v>
      </c>
      <c r="G52" s="270">
        <v>0</v>
      </c>
      <c r="H52" s="146">
        <f t="shared" si="2"/>
        <v>0</v>
      </c>
      <c r="I52" s="137"/>
    </row>
    <row r="53" spans="1:9" x14ac:dyDescent="0.25">
      <c r="A53" s="264" t="s">
        <v>281</v>
      </c>
      <c r="B53" s="105">
        <v>80660</v>
      </c>
      <c r="C53" s="87" t="s">
        <v>416</v>
      </c>
      <c r="D53" s="261">
        <f>'MEMORIAL CALCULO(SEM TELHADO)'!G127</f>
        <v>1</v>
      </c>
      <c r="E53" s="260" t="s">
        <v>110</v>
      </c>
      <c r="F53" s="270">
        <v>0</v>
      </c>
      <c r="G53" s="270">
        <v>0</v>
      </c>
      <c r="H53" s="146">
        <f t="shared" si="2"/>
        <v>0</v>
      </c>
      <c r="I53" s="137"/>
    </row>
    <row r="54" spans="1:9" x14ac:dyDescent="0.25">
      <c r="A54" s="264" t="s">
        <v>282</v>
      </c>
      <c r="B54" s="105">
        <v>80732</v>
      </c>
      <c r="C54" s="87" t="s">
        <v>156</v>
      </c>
      <c r="D54" s="261">
        <f>'MEMORIAL CALCULO(SEM TELHADO)'!G130</f>
        <v>1</v>
      </c>
      <c r="E54" s="260" t="s">
        <v>110</v>
      </c>
      <c r="F54" s="270">
        <v>0</v>
      </c>
      <c r="G54" s="270">
        <v>0</v>
      </c>
      <c r="H54" s="146">
        <f t="shared" si="2"/>
        <v>0</v>
      </c>
      <c r="I54" s="137"/>
    </row>
    <row r="55" spans="1:9" x14ac:dyDescent="0.25">
      <c r="A55" s="264" t="s">
        <v>283</v>
      </c>
      <c r="B55" s="105">
        <v>80733</v>
      </c>
      <c r="C55" s="87" t="s">
        <v>115</v>
      </c>
      <c r="D55" s="261">
        <f>'MEMORIAL CALCULO(SEM TELHADO)'!G133</f>
        <v>1</v>
      </c>
      <c r="E55" s="260" t="s">
        <v>110</v>
      </c>
      <c r="F55" s="270">
        <v>0</v>
      </c>
      <c r="G55" s="270">
        <v>0</v>
      </c>
      <c r="H55" s="146">
        <f t="shared" si="2"/>
        <v>0</v>
      </c>
      <c r="I55" s="137"/>
    </row>
    <row r="56" spans="1:9" x14ac:dyDescent="0.25">
      <c r="A56" s="264" t="s">
        <v>284</v>
      </c>
      <c r="B56" s="105">
        <v>80740</v>
      </c>
      <c r="C56" s="87" t="s">
        <v>114</v>
      </c>
      <c r="D56" s="261">
        <f>'MEMORIAL CALCULO(SEM TELHADO)'!G136</f>
        <v>1</v>
      </c>
      <c r="E56" s="260" t="s">
        <v>110</v>
      </c>
      <c r="F56" s="270">
        <v>0</v>
      </c>
      <c r="G56" s="270">
        <v>0</v>
      </c>
      <c r="H56" s="146">
        <f t="shared" si="2"/>
        <v>0</v>
      </c>
      <c r="I56" s="137"/>
    </row>
    <row r="57" spans="1:9" x14ac:dyDescent="0.25">
      <c r="A57" s="264" t="s">
        <v>285</v>
      </c>
      <c r="B57" s="105">
        <v>80830</v>
      </c>
      <c r="C57" s="87" t="s">
        <v>415</v>
      </c>
      <c r="D57" s="261">
        <f>'MEMORIAL CALCULO(SEM TELHADO)'!G139</f>
        <v>2</v>
      </c>
      <c r="E57" s="260" t="s">
        <v>110</v>
      </c>
      <c r="F57" s="270">
        <v>0</v>
      </c>
      <c r="G57" s="270">
        <v>0</v>
      </c>
      <c r="H57" s="146">
        <f t="shared" si="2"/>
        <v>0</v>
      </c>
      <c r="I57" s="137"/>
    </row>
    <row r="58" spans="1:9" s="144" customFormat="1" x14ac:dyDescent="0.25">
      <c r="A58" s="264" t="s">
        <v>286</v>
      </c>
      <c r="B58" s="105">
        <v>80926</v>
      </c>
      <c r="C58" s="87" t="s">
        <v>123</v>
      </c>
      <c r="D58" s="261">
        <f>'MEMORIAL CALCULO(SEM TELHADO)'!G142</f>
        <v>2</v>
      </c>
      <c r="E58" s="260" t="s">
        <v>110</v>
      </c>
      <c r="F58" s="270">
        <v>0</v>
      </c>
      <c r="G58" s="270">
        <v>0</v>
      </c>
      <c r="H58" s="146">
        <f t="shared" si="2"/>
        <v>0</v>
      </c>
      <c r="I58" s="137"/>
    </row>
    <row r="59" spans="1:9" x14ac:dyDescent="0.25">
      <c r="A59" s="264" t="s">
        <v>287</v>
      </c>
      <c r="B59" s="105">
        <v>80946</v>
      </c>
      <c r="C59" s="85" t="s">
        <v>149</v>
      </c>
      <c r="D59" s="261">
        <f>'MEMORIAL CALCULO(SEM TELHADO)'!G145</f>
        <v>1</v>
      </c>
      <c r="E59" s="260" t="s">
        <v>110</v>
      </c>
      <c r="F59" s="270">
        <v>0</v>
      </c>
      <c r="G59" s="270">
        <v>0</v>
      </c>
      <c r="H59" s="146">
        <f t="shared" si="2"/>
        <v>0</v>
      </c>
      <c r="I59" s="137"/>
    </row>
    <row r="60" spans="1:9" x14ac:dyDescent="0.25">
      <c r="A60" s="264" t="s">
        <v>288</v>
      </c>
      <c r="B60" s="105">
        <v>81003</v>
      </c>
      <c r="C60" s="87" t="s">
        <v>109</v>
      </c>
      <c r="D60" s="261">
        <f>'MEMORIAL CALCULO(SEM TELHADO)'!G148</f>
        <v>12</v>
      </c>
      <c r="E60" s="260" t="s">
        <v>25</v>
      </c>
      <c r="F60" s="270">
        <v>0</v>
      </c>
      <c r="G60" s="270">
        <v>0</v>
      </c>
      <c r="H60" s="146">
        <f t="shared" si="2"/>
        <v>0</v>
      </c>
      <c r="I60" s="137"/>
    </row>
    <row r="61" spans="1:9" x14ac:dyDescent="0.25">
      <c r="A61" s="264" t="s">
        <v>289</v>
      </c>
      <c r="B61" s="105">
        <v>81066</v>
      </c>
      <c r="C61" s="87" t="s">
        <v>408</v>
      </c>
      <c r="D61" s="261">
        <f>'MEMORIAL CALCULO(SEM TELHADO)'!G151</f>
        <v>6</v>
      </c>
      <c r="E61" s="260" t="s">
        <v>110</v>
      </c>
      <c r="F61" s="270">
        <v>0</v>
      </c>
      <c r="G61" s="270">
        <v>0</v>
      </c>
      <c r="H61" s="146">
        <f t="shared" si="2"/>
        <v>0</v>
      </c>
      <c r="I61" s="137"/>
    </row>
    <row r="62" spans="1:9" x14ac:dyDescent="0.25">
      <c r="A62" s="264" t="s">
        <v>290</v>
      </c>
      <c r="B62" s="105">
        <v>81321</v>
      </c>
      <c r="C62" s="87" t="s">
        <v>120</v>
      </c>
      <c r="D62" s="261">
        <f>'MEMORIAL CALCULO(SEM TELHADO)'!G154</f>
        <v>6</v>
      </c>
      <c r="E62" s="260" t="s">
        <v>110</v>
      </c>
      <c r="F62" s="270">
        <v>0</v>
      </c>
      <c r="G62" s="270">
        <v>0</v>
      </c>
      <c r="H62" s="146">
        <f t="shared" si="2"/>
        <v>0</v>
      </c>
      <c r="I62" s="137"/>
    </row>
    <row r="63" spans="1:9" x14ac:dyDescent="0.25">
      <c r="A63" s="264" t="s">
        <v>291</v>
      </c>
      <c r="B63" s="105">
        <v>81369</v>
      </c>
      <c r="C63" s="87" t="s">
        <v>410</v>
      </c>
      <c r="D63" s="261">
        <f>'MEMORIAL CALCULO(SEM TELHADO)'!G157</f>
        <v>3</v>
      </c>
      <c r="E63" s="260" t="s">
        <v>110</v>
      </c>
      <c r="F63" s="270">
        <v>0</v>
      </c>
      <c r="G63" s="270">
        <v>0</v>
      </c>
      <c r="H63" s="146">
        <f t="shared" si="2"/>
        <v>0</v>
      </c>
      <c r="I63" s="137"/>
    </row>
    <row r="64" spans="1:9" x14ac:dyDescent="0.25">
      <c r="A64" s="264" t="s">
        <v>292</v>
      </c>
      <c r="B64" s="105">
        <v>81402</v>
      </c>
      <c r="C64" s="87" t="s">
        <v>121</v>
      </c>
      <c r="D64" s="261">
        <f>'MEMORIAL CALCULO(SEM TELHADO)'!G160</f>
        <v>3</v>
      </c>
      <c r="E64" s="260" t="s">
        <v>110</v>
      </c>
      <c r="F64" s="270">
        <v>0</v>
      </c>
      <c r="G64" s="270">
        <v>0</v>
      </c>
      <c r="H64" s="146">
        <f t="shared" si="2"/>
        <v>0</v>
      </c>
      <c r="I64" s="137"/>
    </row>
    <row r="65" spans="1:11" x14ac:dyDescent="0.25">
      <c r="A65" s="264" t="s">
        <v>293</v>
      </c>
      <c r="B65" s="105">
        <v>81502</v>
      </c>
      <c r="C65" s="73" t="s">
        <v>116</v>
      </c>
      <c r="D65" s="261">
        <f>'MEMORIAL CALCULO(SEM TELHADO)'!G163</f>
        <v>1</v>
      </c>
      <c r="E65" s="260" t="s">
        <v>110</v>
      </c>
      <c r="F65" s="270">
        <v>0</v>
      </c>
      <c r="G65" s="270">
        <v>0</v>
      </c>
      <c r="H65" s="146">
        <f t="shared" si="2"/>
        <v>0</v>
      </c>
      <c r="I65" s="137"/>
    </row>
    <row r="66" spans="1:11" x14ac:dyDescent="0.25">
      <c r="A66" s="264" t="s">
        <v>294</v>
      </c>
      <c r="B66" s="105">
        <v>81661</v>
      </c>
      <c r="C66" s="73" t="s">
        <v>124</v>
      </c>
      <c r="D66" s="261">
        <f>'MEMORIAL CALCULO(SEM TELHADO)'!G166</f>
        <v>1</v>
      </c>
      <c r="E66" s="260" t="s">
        <v>110</v>
      </c>
      <c r="F66" s="270">
        <v>0</v>
      </c>
      <c r="G66" s="270">
        <v>0</v>
      </c>
      <c r="H66" s="146">
        <f t="shared" si="2"/>
        <v>0</v>
      </c>
      <c r="I66" s="137"/>
    </row>
    <row r="67" spans="1:11" x14ac:dyDescent="0.25">
      <c r="A67" s="264" t="s">
        <v>295</v>
      </c>
      <c r="B67" s="105">
        <v>81770</v>
      </c>
      <c r="C67" s="73" t="s">
        <v>125</v>
      </c>
      <c r="D67" s="261">
        <f>'MEMORIAL CALCULO(SEM TELHADO)'!G169</f>
        <v>1</v>
      </c>
      <c r="E67" s="260" t="s">
        <v>110</v>
      </c>
      <c r="F67" s="270">
        <v>0</v>
      </c>
      <c r="G67" s="270">
        <v>0</v>
      </c>
      <c r="H67" s="146">
        <f t="shared" si="2"/>
        <v>0</v>
      </c>
      <c r="I67" s="137"/>
      <c r="J67" s="144"/>
      <c r="K67" s="144"/>
    </row>
    <row r="68" spans="1:11" x14ac:dyDescent="0.25">
      <c r="A68" s="264" t="s">
        <v>296</v>
      </c>
      <c r="B68" s="105">
        <v>81731</v>
      </c>
      <c r="C68" s="73" t="s">
        <v>464</v>
      </c>
      <c r="D68" s="261">
        <v>3</v>
      </c>
      <c r="E68" s="260" t="s">
        <v>110</v>
      </c>
      <c r="F68" s="270">
        <v>0</v>
      </c>
      <c r="G68" s="270">
        <v>0</v>
      </c>
      <c r="H68" s="146">
        <f t="shared" ref="H68" si="3">(G68+F68)*D68</f>
        <v>0</v>
      </c>
      <c r="I68" s="137"/>
      <c r="J68" s="144"/>
      <c r="K68" s="144"/>
    </row>
    <row r="69" spans="1:11" x14ac:dyDescent="0.25">
      <c r="A69" s="264" t="s">
        <v>297</v>
      </c>
      <c r="B69" s="105">
        <v>81822</v>
      </c>
      <c r="C69" s="73" t="s">
        <v>467</v>
      </c>
      <c r="D69" s="261">
        <v>1</v>
      </c>
      <c r="E69" s="260" t="s">
        <v>110</v>
      </c>
      <c r="F69" s="270">
        <v>0</v>
      </c>
      <c r="G69" s="270">
        <v>0</v>
      </c>
      <c r="H69" s="146">
        <f t="shared" ref="H69" si="4">(G69+F69)*D69</f>
        <v>0</v>
      </c>
      <c r="I69" s="137"/>
      <c r="J69" s="144"/>
      <c r="K69" s="144"/>
    </row>
    <row r="70" spans="1:11" ht="24" x14ac:dyDescent="0.25">
      <c r="A70" s="264" t="s">
        <v>298</v>
      </c>
      <c r="B70" s="105">
        <v>81826</v>
      </c>
      <c r="C70" s="61" t="s">
        <v>468</v>
      </c>
      <c r="D70" s="261">
        <v>1</v>
      </c>
      <c r="E70" s="260" t="s">
        <v>110</v>
      </c>
      <c r="F70" s="270">
        <v>0</v>
      </c>
      <c r="G70" s="270">
        <v>0</v>
      </c>
      <c r="H70" s="146">
        <f t="shared" ref="H70" si="5">(G70+F70)*D70</f>
        <v>0</v>
      </c>
      <c r="I70" s="137"/>
      <c r="J70" s="144"/>
      <c r="K70" s="144"/>
    </row>
    <row r="71" spans="1:11" x14ac:dyDescent="0.25">
      <c r="A71" s="264" t="s">
        <v>299</v>
      </c>
      <c r="B71" s="105">
        <v>81938</v>
      </c>
      <c r="C71" s="73" t="s">
        <v>342</v>
      </c>
      <c r="D71" s="261">
        <f>'MEMORIAL CALCULO(SEM TELHADO)'!G181</f>
        <v>1</v>
      </c>
      <c r="E71" s="260" t="s">
        <v>110</v>
      </c>
      <c r="F71" s="270">
        <v>0</v>
      </c>
      <c r="G71" s="270">
        <v>0</v>
      </c>
      <c r="H71" s="146">
        <f t="shared" si="2"/>
        <v>0</v>
      </c>
      <c r="I71" s="137"/>
      <c r="J71" s="144"/>
      <c r="K71" s="144"/>
    </row>
    <row r="72" spans="1:11" x14ac:dyDescent="0.25">
      <c r="A72" s="264" t="s">
        <v>300</v>
      </c>
      <c r="B72" s="105">
        <v>81935</v>
      </c>
      <c r="C72" s="73" t="s">
        <v>237</v>
      </c>
      <c r="D72" s="261">
        <f>'MEMORIAL CALCULO(SEM TELHADO)'!G184</f>
        <v>4</v>
      </c>
      <c r="E72" s="260" t="s">
        <v>110</v>
      </c>
      <c r="F72" s="270">
        <v>0</v>
      </c>
      <c r="G72" s="270">
        <v>0</v>
      </c>
      <c r="H72" s="146">
        <f t="shared" si="2"/>
        <v>0</v>
      </c>
      <c r="I72" s="137"/>
      <c r="J72" s="144"/>
      <c r="K72" s="144"/>
    </row>
    <row r="73" spans="1:11" x14ac:dyDescent="0.25">
      <c r="A73" s="264" t="s">
        <v>344</v>
      </c>
      <c r="B73" s="105">
        <v>82201</v>
      </c>
      <c r="C73" s="73" t="s">
        <v>227</v>
      </c>
      <c r="D73" s="261">
        <f>'MEMORIAL CALCULO(SEM TELHADO)'!G187</f>
        <v>1</v>
      </c>
      <c r="E73" s="260" t="s">
        <v>110</v>
      </c>
      <c r="F73" s="270">
        <v>0</v>
      </c>
      <c r="G73" s="270">
        <v>0</v>
      </c>
      <c r="H73" s="146">
        <f t="shared" si="2"/>
        <v>0</v>
      </c>
      <c r="I73" s="137"/>
    </row>
    <row r="74" spans="1:11" x14ac:dyDescent="0.25">
      <c r="A74" s="264" t="s">
        <v>412</v>
      </c>
      <c r="B74" s="105">
        <v>82233</v>
      </c>
      <c r="C74" s="73" t="s">
        <v>418</v>
      </c>
      <c r="D74" s="261">
        <f>'MEMORIAL CALCULO(SEM TELHADO)'!G190</f>
        <v>1</v>
      </c>
      <c r="E74" s="260" t="s">
        <v>110</v>
      </c>
      <c r="F74" s="270">
        <v>0</v>
      </c>
      <c r="G74" s="270">
        <v>0</v>
      </c>
      <c r="H74" s="146">
        <f t="shared" si="2"/>
        <v>0</v>
      </c>
      <c r="I74" s="137"/>
    </row>
    <row r="75" spans="1:11" x14ac:dyDescent="0.25">
      <c r="A75" s="264" t="s">
        <v>469</v>
      </c>
      <c r="B75" s="105">
        <v>82301</v>
      </c>
      <c r="C75" s="86" t="s">
        <v>108</v>
      </c>
      <c r="D75" s="261">
        <v>3</v>
      </c>
      <c r="E75" s="260" t="s">
        <v>25</v>
      </c>
      <c r="F75" s="270">
        <v>0</v>
      </c>
      <c r="G75" s="270">
        <v>0</v>
      </c>
      <c r="H75" s="146">
        <f t="shared" si="2"/>
        <v>0</v>
      </c>
      <c r="I75" s="137"/>
    </row>
    <row r="76" spans="1:11" x14ac:dyDescent="0.25">
      <c r="A76" s="264" t="s">
        <v>470</v>
      </c>
      <c r="B76" s="105">
        <v>82302</v>
      </c>
      <c r="C76" s="86" t="s">
        <v>343</v>
      </c>
      <c r="D76" s="261">
        <v>6</v>
      </c>
      <c r="E76" s="260" t="s">
        <v>25</v>
      </c>
      <c r="F76" s="270">
        <v>0</v>
      </c>
      <c r="G76" s="270">
        <v>0</v>
      </c>
      <c r="H76" s="146">
        <f t="shared" si="2"/>
        <v>0</v>
      </c>
      <c r="I76" s="137"/>
    </row>
    <row r="77" spans="1:11" x14ac:dyDescent="0.25">
      <c r="A77" s="264" t="s">
        <v>471</v>
      </c>
      <c r="B77" s="155">
        <v>82304</v>
      </c>
      <c r="C77" s="156" t="s">
        <v>230</v>
      </c>
      <c r="D77" s="181">
        <f>'MEMORIAL CALCULO(SEM TELHADO)'!G199</f>
        <v>2</v>
      </c>
      <c r="E77" s="262" t="s">
        <v>231</v>
      </c>
      <c r="F77" s="270">
        <v>0</v>
      </c>
      <c r="G77" s="270">
        <v>0</v>
      </c>
      <c r="H77" s="146">
        <f t="shared" si="2"/>
        <v>0</v>
      </c>
      <c r="I77" s="157"/>
    </row>
    <row r="78" spans="1:11" ht="15.75" thickBot="1" x14ac:dyDescent="0.3">
      <c r="A78" s="293" t="s">
        <v>66</v>
      </c>
      <c r="B78" s="294"/>
      <c r="C78" s="294"/>
      <c r="D78" s="294"/>
      <c r="E78" s="294"/>
      <c r="F78" s="294"/>
      <c r="G78" s="294"/>
      <c r="H78" s="97">
        <f>SUM(H45:H77)</f>
        <v>0</v>
      </c>
      <c r="I78" s="30">
        <f>H78*(1+$I$8)</f>
        <v>0</v>
      </c>
    </row>
    <row r="79" spans="1:11" ht="15.75" thickBot="1" x14ac:dyDescent="0.3">
      <c r="A79" s="295" t="s">
        <v>10</v>
      </c>
      <c r="B79" s="296"/>
      <c r="C79" s="296"/>
      <c r="D79" s="296"/>
      <c r="E79" s="296"/>
      <c r="F79" s="296"/>
      <c r="G79" s="296"/>
      <c r="H79" s="296"/>
      <c r="I79" s="297"/>
    </row>
    <row r="80" spans="1:11" x14ac:dyDescent="0.25">
      <c r="A80" s="127">
        <v>6</v>
      </c>
      <c r="B80" s="117">
        <v>100000</v>
      </c>
      <c r="C80" s="115" t="s">
        <v>186</v>
      </c>
      <c r="D80" s="89" t="s">
        <v>3</v>
      </c>
      <c r="E80" s="107" t="s">
        <v>4</v>
      </c>
      <c r="F80" s="90" t="s">
        <v>5</v>
      </c>
      <c r="G80" s="90" t="s">
        <v>6</v>
      </c>
      <c r="H80" s="90" t="s">
        <v>7</v>
      </c>
      <c r="I80" s="91" t="s">
        <v>8</v>
      </c>
    </row>
    <row r="81" spans="1:19" ht="24.75" x14ac:dyDescent="0.25">
      <c r="A81" s="16" t="s">
        <v>52</v>
      </c>
      <c r="B81" s="11">
        <v>100160</v>
      </c>
      <c r="C81" s="6" t="s">
        <v>11</v>
      </c>
      <c r="D81" s="12">
        <f>'MEMORIAL CALCULO(COM TELHADO)'!F224</f>
        <v>95.295000000000002</v>
      </c>
      <c r="E81" s="11" t="s">
        <v>12</v>
      </c>
      <c r="F81" s="270">
        <v>0</v>
      </c>
      <c r="G81" s="270">
        <v>0</v>
      </c>
      <c r="H81" s="146">
        <f>(G81+F81)*D81</f>
        <v>0</v>
      </c>
      <c r="I81" s="17"/>
    </row>
    <row r="82" spans="1:19" ht="15.75" thickBot="1" x14ac:dyDescent="0.3">
      <c r="A82" s="293" t="s">
        <v>66</v>
      </c>
      <c r="B82" s="294"/>
      <c r="C82" s="294"/>
      <c r="D82" s="294"/>
      <c r="E82" s="294"/>
      <c r="F82" s="294"/>
      <c r="G82" s="294"/>
      <c r="H82" s="97">
        <f>H81</f>
        <v>0</v>
      </c>
      <c r="I82" s="30">
        <f>H82*(1+$I$8)</f>
        <v>0</v>
      </c>
    </row>
    <row r="83" spans="1:19" ht="15.75" thickBot="1" x14ac:dyDescent="0.3">
      <c r="A83" s="279" t="s">
        <v>247</v>
      </c>
      <c r="B83" s="280"/>
      <c r="C83" s="280"/>
      <c r="D83" s="280"/>
      <c r="E83" s="280"/>
      <c r="F83" s="280"/>
      <c r="G83" s="280"/>
      <c r="H83" s="280"/>
      <c r="I83" s="281"/>
    </row>
    <row r="84" spans="1:19" x14ac:dyDescent="0.25">
      <c r="A84" s="127">
        <v>7</v>
      </c>
      <c r="B84" s="117">
        <v>160000</v>
      </c>
      <c r="C84" s="115" t="s">
        <v>248</v>
      </c>
      <c r="D84" s="89" t="s">
        <v>3</v>
      </c>
      <c r="E84" s="107" t="s">
        <v>4</v>
      </c>
      <c r="F84" s="90" t="s">
        <v>5</v>
      </c>
      <c r="G84" s="90" t="s">
        <v>6</v>
      </c>
      <c r="H84" s="90" t="s">
        <v>7</v>
      </c>
      <c r="I84" s="91" t="s">
        <v>8</v>
      </c>
    </row>
    <row r="85" spans="1:19" x14ac:dyDescent="0.25">
      <c r="A85" s="152" t="s">
        <v>56</v>
      </c>
      <c r="B85" s="11">
        <v>160403</v>
      </c>
      <c r="C85" s="58" t="s">
        <v>249</v>
      </c>
      <c r="D85" s="12">
        <f>'MEMORIAL CALCULO(COM TELHADO)'!G239</f>
        <v>13.4</v>
      </c>
      <c r="E85" s="108" t="s">
        <v>25</v>
      </c>
      <c r="F85" s="270">
        <v>0</v>
      </c>
      <c r="G85" s="270">
        <v>0</v>
      </c>
      <c r="H85" s="146">
        <f>(G85+F85)*D85</f>
        <v>0</v>
      </c>
      <c r="I85" s="17"/>
    </row>
    <row r="86" spans="1:19" x14ac:dyDescent="0.25">
      <c r="A86" s="152" t="s">
        <v>422</v>
      </c>
      <c r="B86" s="11">
        <v>160404</v>
      </c>
      <c r="C86" s="58" t="s">
        <v>346</v>
      </c>
      <c r="D86" s="12">
        <f>'MEMORIAL CALCULO(COM TELHADO)'!G242</f>
        <v>11.2</v>
      </c>
      <c r="E86" s="108" t="s">
        <v>25</v>
      </c>
      <c r="F86" s="270">
        <v>0</v>
      </c>
      <c r="G86" s="270">
        <v>0</v>
      </c>
      <c r="H86" s="146">
        <f>(G86+F86)*D86</f>
        <v>0</v>
      </c>
      <c r="I86" s="17"/>
    </row>
    <row r="87" spans="1:19" x14ac:dyDescent="0.25">
      <c r="A87" s="152" t="s">
        <v>423</v>
      </c>
      <c r="B87" s="11">
        <v>160421</v>
      </c>
      <c r="C87" s="58" t="s">
        <v>356</v>
      </c>
      <c r="D87" s="12">
        <f>'MEMORIAL CALCULO(SEM TELHADO)'!G218</f>
        <v>10.652999999999999</v>
      </c>
      <c r="E87" s="108" t="s">
        <v>12</v>
      </c>
      <c r="F87" s="270">
        <v>0</v>
      </c>
      <c r="G87" s="270">
        <v>0</v>
      </c>
      <c r="H87" s="146">
        <f>(G87+F87)*D87</f>
        <v>0</v>
      </c>
      <c r="I87" s="17"/>
    </row>
    <row r="88" spans="1:19" ht="15.75" thickBot="1" x14ac:dyDescent="0.3">
      <c r="A88" s="276" t="s">
        <v>66</v>
      </c>
      <c r="B88" s="277"/>
      <c r="C88" s="277"/>
      <c r="D88" s="277"/>
      <c r="E88" s="277"/>
      <c r="F88" s="277"/>
      <c r="G88" s="278"/>
      <c r="H88" s="97">
        <f>SUM(H85:H87)</f>
        <v>0</v>
      </c>
      <c r="I88" s="30">
        <f>H88*(1+$I$8)</f>
        <v>0</v>
      </c>
    </row>
    <row r="89" spans="1:19" ht="15.75" thickBot="1" x14ac:dyDescent="0.3">
      <c r="A89" s="279" t="s">
        <v>13</v>
      </c>
      <c r="B89" s="280"/>
      <c r="C89" s="280"/>
      <c r="D89" s="280"/>
      <c r="E89" s="280"/>
      <c r="F89" s="280"/>
      <c r="G89" s="280"/>
      <c r="H89" s="280"/>
      <c r="I89" s="281"/>
    </row>
    <row r="90" spans="1:19" ht="24.75" x14ac:dyDescent="0.25">
      <c r="A90" s="127">
        <v>8</v>
      </c>
      <c r="B90" s="117">
        <v>180000</v>
      </c>
      <c r="C90" s="115" t="s">
        <v>185</v>
      </c>
      <c r="D90" s="89" t="s">
        <v>3</v>
      </c>
      <c r="E90" s="107" t="s">
        <v>4</v>
      </c>
      <c r="F90" s="90" t="s">
        <v>5</v>
      </c>
      <c r="G90" s="90" t="s">
        <v>6</v>
      </c>
      <c r="H90" s="90" t="s">
        <v>7</v>
      </c>
      <c r="I90" s="91" t="s">
        <v>8</v>
      </c>
    </row>
    <row r="91" spans="1:19" x14ac:dyDescent="0.25">
      <c r="A91" s="16" t="s">
        <v>57</v>
      </c>
      <c r="B91" s="11">
        <v>180404</v>
      </c>
      <c r="C91" s="58" t="s">
        <v>184</v>
      </c>
      <c r="D91" s="12">
        <f>'MEMORIAL CALCULO(COM TELHADO)'!G247</f>
        <v>0.25</v>
      </c>
      <c r="E91" s="108" t="s">
        <v>21</v>
      </c>
      <c r="F91" s="270">
        <v>0</v>
      </c>
      <c r="G91" s="270">
        <v>0</v>
      </c>
      <c r="H91" s="146">
        <f>(G91+F91)*D91</f>
        <v>0</v>
      </c>
      <c r="I91" s="17"/>
    </row>
    <row r="92" spans="1:19" ht="24.75" x14ac:dyDescent="0.25">
      <c r="A92" s="16" t="s">
        <v>106</v>
      </c>
      <c r="B92" s="11">
        <v>180406</v>
      </c>
      <c r="C92" s="69" t="s">
        <v>180</v>
      </c>
      <c r="D92" s="12">
        <f>'MEMORIAL CALCULO(COM TELHADO)'!G250</f>
        <v>6</v>
      </c>
      <c r="E92" s="108" t="s">
        <v>21</v>
      </c>
      <c r="F92" s="270">
        <v>0</v>
      </c>
      <c r="G92" s="270">
        <v>0</v>
      </c>
      <c r="H92" s="146">
        <f>(G92+F92)*D92</f>
        <v>0</v>
      </c>
      <c r="I92" s="17"/>
    </row>
    <row r="93" spans="1:19" x14ac:dyDescent="0.25">
      <c r="A93" s="16" t="s">
        <v>107</v>
      </c>
      <c r="B93" s="11">
        <v>180504</v>
      </c>
      <c r="C93" s="58" t="s">
        <v>99</v>
      </c>
      <c r="D93" s="12">
        <f>'MEMORIAL CALCULO(COM TELHADO)'!G253</f>
        <v>7.35</v>
      </c>
      <c r="E93" s="108" t="s">
        <v>21</v>
      </c>
      <c r="F93" s="270">
        <v>0</v>
      </c>
      <c r="G93" s="270">
        <v>0</v>
      </c>
      <c r="H93" s="146">
        <f>(G93+F93)*D93</f>
        <v>0</v>
      </c>
      <c r="I93" s="17"/>
    </row>
    <row r="94" spans="1:19" ht="15.75" thickBot="1" x14ac:dyDescent="0.3">
      <c r="A94" s="276" t="s">
        <v>66</v>
      </c>
      <c r="B94" s="277"/>
      <c r="C94" s="277"/>
      <c r="D94" s="277"/>
      <c r="E94" s="277"/>
      <c r="F94" s="277"/>
      <c r="G94" s="278"/>
      <c r="H94" s="97">
        <f>SUM(H91:H93)</f>
        <v>0</v>
      </c>
      <c r="I94" s="30">
        <f>H94*(1+$I$8)</f>
        <v>0</v>
      </c>
    </row>
    <row r="95" spans="1:19" ht="15.75" thickBot="1" x14ac:dyDescent="0.3">
      <c r="A95" s="279" t="s">
        <v>15</v>
      </c>
      <c r="B95" s="280"/>
      <c r="C95" s="280"/>
      <c r="D95" s="280"/>
      <c r="E95" s="280"/>
      <c r="F95" s="280"/>
      <c r="G95" s="280"/>
      <c r="H95" s="280"/>
      <c r="I95" s="281"/>
    </row>
    <row r="96" spans="1:19" s="144" customFormat="1" x14ac:dyDescent="0.25">
      <c r="A96" s="127">
        <v>9</v>
      </c>
      <c r="B96" s="117">
        <v>190000</v>
      </c>
      <c r="C96" s="115" t="s">
        <v>34</v>
      </c>
      <c r="D96" s="89" t="s">
        <v>3</v>
      </c>
      <c r="E96" s="107" t="s">
        <v>4</v>
      </c>
      <c r="F96" s="90" t="s">
        <v>5</v>
      </c>
      <c r="G96" s="90" t="s">
        <v>6</v>
      </c>
      <c r="H96" s="90" t="s">
        <v>7</v>
      </c>
      <c r="I96" s="91" t="s">
        <v>8</v>
      </c>
      <c r="J96" s="141"/>
      <c r="K96" s="141"/>
      <c r="L96" s="141"/>
      <c r="M96" s="141"/>
      <c r="N96" s="141"/>
      <c r="O96" s="141"/>
      <c r="P96" s="141"/>
      <c r="Q96" s="141"/>
      <c r="R96" s="141"/>
      <c r="S96" s="141"/>
    </row>
    <row r="97" spans="1:9" x14ac:dyDescent="0.25">
      <c r="A97" s="16" t="s">
        <v>174</v>
      </c>
      <c r="B97" s="11">
        <v>190102</v>
      </c>
      <c r="C97" s="6" t="s">
        <v>447</v>
      </c>
      <c r="D97" s="12">
        <f>'MEMORIAL CALCULO(COM TELHADO)'!G257</f>
        <v>0.25</v>
      </c>
      <c r="E97" s="11" t="s">
        <v>12</v>
      </c>
      <c r="F97" s="270">
        <v>0</v>
      </c>
      <c r="G97" s="270">
        <v>0</v>
      </c>
      <c r="H97" s="146">
        <f>(G97+F97)*D97</f>
        <v>0</v>
      </c>
      <c r="I97" s="17"/>
    </row>
    <row r="98" spans="1:9" ht="15.75" thickBot="1" x14ac:dyDescent="0.3">
      <c r="A98" s="276" t="s">
        <v>66</v>
      </c>
      <c r="B98" s="277"/>
      <c r="C98" s="277"/>
      <c r="D98" s="277"/>
      <c r="E98" s="277"/>
      <c r="F98" s="277"/>
      <c r="G98" s="278"/>
      <c r="H98" s="97">
        <f>H97</f>
        <v>0</v>
      </c>
      <c r="I98" s="30">
        <f>H98*(1+$I$8)</f>
        <v>0</v>
      </c>
    </row>
    <row r="99" spans="1:9" ht="15.75" thickBot="1" x14ac:dyDescent="0.3">
      <c r="A99" s="279" t="s">
        <v>17</v>
      </c>
      <c r="B99" s="280"/>
      <c r="C99" s="280"/>
      <c r="D99" s="280"/>
      <c r="E99" s="280"/>
      <c r="F99" s="280"/>
      <c r="G99" s="280"/>
      <c r="H99" s="280"/>
      <c r="I99" s="281"/>
    </row>
    <row r="100" spans="1:9" x14ac:dyDescent="0.25">
      <c r="A100" s="127">
        <v>10</v>
      </c>
      <c r="B100" s="117">
        <v>200000</v>
      </c>
      <c r="C100" s="115" t="s">
        <v>18</v>
      </c>
      <c r="D100" s="89" t="s">
        <v>3</v>
      </c>
      <c r="E100" s="107" t="s">
        <v>4</v>
      </c>
      <c r="F100" s="267" t="s">
        <v>5</v>
      </c>
      <c r="G100" s="90" t="s">
        <v>6</v>
      </c>
      <c r="H100" s="90" t="s">
        <v>7</v>
      </c>
      <c r="I100" s="91" t="s">
        <v>8</v>
      </c>
    </row>
    <row r="101" spans="1:9" x14ac:dyDescent="0.25">
      <c r="A101" s="16" t="s">
        <v>236</v>
      </c>
      <c r="B101" s="11">
        <v>200101</v>
      </c>
      <c r="C101" s="6" t="s">
        <v>359</v>
      </c>
      <c r="D101" s="12">
        <f>'MEMORIAL CALCULO(COM TELHADO)'!F286</f>
        <v>171.09500000000003</v>
      </c>
      <c r="E101" s="11" t="s">
        <v>12</v>
      </c>
      <c r="F101" s="270">
        <v>0</v>
      </c>
      <c r="G101" s="270">
        <v>0</v>
      </c>
      <c r="H101" s="146">
        <f>(G101+F101)*D101</f>
        <v>0</v>
      </c>
      <c r="I101" s="17"/>
    </row>
    <row r="102" spans="1:9" x14ac:dyDescent="0.25">
      <c r="A102" s="16" t="s">
        <v>424</v>
      </c>
      <c r="B102" s="122">
        <v>200201</v>
      </c>
      <c r="C102" s="6" t="s">
        <v>203</v>
      </c>
      <c r="D102" s="12">
        <f>'MEMORIAL CALCULO(COM TELHADO)'!F291</f>
        <v>7.5600000000000005</v>
      </c>
      <c r="E102" s="11" t="s">
        <v>12</v>
      </c>
      <c r="F102" s="270">
        <v>0</v>
      </c>
      <c r="G102" s="270">
        <v>0</v>
      </c>
      <c r="H102" s="146">
        <f>(G102+F102)*D102</f>
        <v>0</v>
      </c>
      <c r="I102" s="17"/>
    </row>
    <row r="103" spans="1:9" x14ac:dyDescent="0.25">
      <c r="A103" s="16" t="s">
        <v>425</v>
      </c>
      <c r="B103" s="11">
        <v>201302</v>
      </c>
      <c r="C103" s="6" t="s">
        <v>96</v>
      </c>
      <c r="D103" s="12">
        <f>'MEMORIAL CALCULO(COM TELHADO)'!F296</f>
        <v>7.5600000000000005</v>
      </c>
      <c r="E103" s="11" t="s">
        <v>23</v>
      </c>
      <c r="F103" s="270">
        <v>0</v>
      </c>
      <c r="G103" s="270">
        <v>0</v>
      </c>
      <c r="H103" s="146">
        <f>(G103+F103)*D103</f>
        <v>0</v>
      </c>
      <c r="I103" s="17"/>
    </row>
    <row r="104" spans="1:9" x14ac:dyDescent="0.25">
      <c r="A104" s="16" t="s">
        <v>426</v>
      </c>
      <c r="B104" s="122">
        <v>200403</v>
      </c>
      <c r="C104" s="6" t="s">
        <v>20</v>
      </c>
      <c r="D104" s="12">
        <f>'MEMORIAL CALCULO(COM TELHADO)'!F324</f>
        <v>161.55500000000001</v>
      </c>
      <c r="E104" s="11" t="s">
        <v>12</v>
      </c>
      <c r="F104" s="270">
        <v>0</v>
      </c>
      <c r="G104" s="270">
        <v>0</v>
      </c>
      <c r="H104" s="146">
        <f>(G104+F104)*D104</f>
        <v>0</v>
      </c>
      <c r="I104" s="17"/>
    </row>
    <row r="105" spans="1:9" ht="15.75" thickBot="1" x14ac:dyDescent="0.3">
      <c r="A105" s="276" t="s">
        <v>66</v>
      </c>
      <c r="B105" s="277"/>
      <c r="C105" s="277"/>
      <c r="D105" s="277"/>
      <c r="E105" s="277"/>
      <c r="F105" s="277"/>
      <c r="G105" s="278"/>
      <c r="H105" s="97">
        <f>SUM(H101:H104)</f>
        <v>0</v>
      </c>
      <c r="I105" s="30">
        <f>H105*(1+$I$8)</f>
        <v>0</v>
      </c>
    </row>
    <row r="106" spans="1:9" ht="15.75" thickBot="1" x14ac:dyDescent="0.3">
      <c r="A106" s="279" t="s">
        <v>22</v>
      </c>
      <c r="B106" s="280"/>
      <c r="C106" s="280"/>
      <c r="D106" s="280"/>
      <c r="E106" s="280"/>
      <c r="F106" s="280"/>
      <c r="G106" s="280"/>
      <c r="H106" s="280"/>
      <c r="I106" s="281"/>
    </row>
    <row r="107" spans="1:9" x14ac:dyDescent="0.25">
      <c r="A107" s="79">
        <v>11</v>
      </c>
      <c r="B107" s="107">
        <v>220000</v>
      </c>
      <c r="C107" s="116" t="s">
        <v>183</v>
      </c>
      <c r="D107" s="89" t="s">
        <v>3</v>
      </c>
      <c r="E107" s="107" t="s">
        <v>4</v>
      </c>
      <c r="F107" s="90" t="s">
        <v>5</v>
      </c>
      <c r="G107" s="90" t="s">
        <v>6</v>
      </c>
      <c r="H107" s="90" t="s">
        <v>7</v>
      </c>
      <c r="I107" s="91" t="s">
        <v>8</v>
      </c>
    </row>
    <row r="108" spans="1:9" ht="15" customHeight="1" x14ac:dyDescent="0.25">
      <c r="A108" s="264" t="s">
        <v>176</v>
      </c>
      <c r="B108" s="260">
        <v>220102</v>
      </c>
      <c r="C108" s="61" t="s">
        <v>95</v>
      </c>
      <c r="D108" s="261">
        <f>'MEMORIAL CALCULO(COM TELHADO)'!$F$328</f>
        <v>2.7224999999999997</v>
      </c>
      <c r="E108" s="261" t="s">
        <v>12</v>
      </c>
      <c r="F108" s="270">
        <v>0</v>
      </c>
      <c r="G108" s="270">
        <v>0</v>
      </c>
      <c r="H108" s="62">
        <f>(G108+F108)*D108</f>
        <v>0</v>
      </c>
      <c r="I108" s="63"/>
    </row>
    <row r="109" spans="1:9" ht="24.75" x14ac:dyDescent="0.25">
      <c r="A109" s="264" t="s">
        <v>177</v>
      </c>
      <c r="B109" s="260">
        <v>220309</v>
      </c>
      <c r="C109" s="60" t="s">
        <v>24</v>
      </c>
      <c r="D109" s="261">
        <f>'MEMORIAL CALCULO(COM TELHADO)'!$F$331</f>
        <v>1.9799999999999998</v>
      </c>
      <c r="E109" s="260" t="s">
        <v>21</v>
      </c>
      <c r="F109" s="270">
        <v>0</v>
      </c>
      <c r="G109" s="270">
        <v>0</v>
      </c>
      <c r="H109" s="62">
        <f>(G109+F109)*D109</f>
        <v>0</v>
      </c>
      <c r="I109" s="64"/>
    </row>
    <row r="110" spans="1:9" ht="15.75" thickBot="1" x14ac:dyDescent="0.3">
      <c r="A110" s="276" t="s">
        <v>66</v>
      </c>
      <c r="B110" s="277"/>
      <c r="C110" s="277"/>
      <c r="D110" s="277"/>
      <c r="E110" s="277"/>
      <c r="F110" s="277"/>
      <c r="G110" s="278"/>
      <c r="H110" s="97">
        <f>SUM(H108:H109)</f>
        <v>0</v>
      </c>
      <c r="I110" s="30">
        <f>H110*(1+$I$8)</f>
        <v>0</v>
      </c>
    </row>
    <row r="111" spans="1:9" ht="15.75" thickBot="1" x14ac:dyDescent="0.3">
      <c r="A111" s="279" t="s">
        <v>26</v>
      </c>
      <c r="B111" s="280"/>
      <c r="C111" s="280"/>
      <c r="D111" s="280"/>
      <c r="E111" s="280"/>
      <c r="F111" s="280"/>
      <c r="G111" s="280"/>
      <c r="H111" s="280"/>
      <c r="I111" s="281"/>
    </row>
    <row r="112" spans="1:9" x14ac:dyDescent="0.25">
      <c r="A112" s="127">
        <v>12</v>
      </c>
      <c r="B112" s="117">
        <v>260000</v>
      </c>
      <c r="C112" s="115" t="s">
        <v>27</v>
      </c>
      <c r="D112" s="89" t="s">
        <v>3</v>
      </c>
      <c r="E112" s="107" t="s">
        <v>4</v>
      </c>
      <c r="F112" s="90" t="s">
        <v>5</v>
      </c>
      <c r="G112" s="90" t="s">
        <v>6</v>
      </c>
      <c r="H112" s="90" t="s">
        <v>7</v>
      </c>
      <c r="I112" s="91" t="s">
        <v>8</v>
      </c>
    </row>
    <row r="113" spans="1:13" x14ac:dyDescent="0.25">
      <c r="A113" s="16" t="s">
        <v>245</v>
      </c>
      <c r="B113" s="11">
        <v>261302</v>
      </c>
      <c r="C113" s="6" t="s">
        <v>181</v>
      </c>
      <c r="D113" s="12">
        <f>'MEMORIAL CALCULO(COM TELHADO)'!F360</f>
        <v>101.55500000000001</v>
      </c>
      <c r="E113" s="11" t="s">
        <v>21</v>
      </c>
      <c r="F113" s="270">
        <v>0</v>
      </c>
      <c r="G113" s="270">
        <v>0</v>
      </c>
      <c r="H113" s="62">
        <f>(G113+F113)*D113</f>
        <v>0</v>
      </c>
      <c r="I113" s="17"/>
    </row>
    <row r="114" spans="1:13" x14ac:dyDescent="0.25">
      <c r="A114" s="16" t="s">
        <v>246</v>
      </c>
      <c r="B114" s="147">
        <v>261503</v>
      </c>
      <c r="C114" s="143" t="s">
        <v>182</v>
      </c>
      <c r="D114" s="145">
        <f>'MEMORIAL CALCULO(COM TELHADO)'!G365</f>
        <v>12.399999999999999</v>
      </c>
      <c r="E114" s="109" t="s">
        <v>12</v>
      </c>
      <c r="F114" s="270">
        <v>0</v>
      </c>
      <c r="G114" s="270">
        <v>0</v>
      </c>
      <c r="H114" s="62">
        <f t="shared" ref="H114" si="6">(G114+F114)*D114</f>
        <v>0</v>
      </c>
      <c r="I114" s="21"/>
    </row>
    <row r="115" spans="1:13" ht="15.75" thickBot="1" x14ac:dyDescent="0.3">
      <c r="A115" s="282" t="s">
        <v>58</v>
      </c>
      <c r="B115" s="283"/>
      <c r="C115" s="283"/>
      <c r="D115" s="283"/>
      <c r="E115" s="283"/>
      <c r="F115" s="283"/>
      <c r="G115" s="283"/>
      <c r="H115" s="97">
        <f>SUM(H113:H114)</f>
        <v>0</v>
      </c>
      <c r="I115" s="30">
        <f>H115*(1+$I$8)</f>
        <v>0</v>
      </c>
    </row>
    <row r="116" spans="1:13" ht="15.75" thickBot="1" x14ac:dyDescent="0.3">
      <c r="A116" s="279" t="s">
        <v>30</v>
      </c>
      <c r="B116" s="280"/>
      <c r="C116" s="280"/>
      <c r="D116" s="280"/>
      <c r="E116" s="280"/>
      <c r="F116" s="280"/>
      <c r="G116" s="280"/>
      <c r="H116" s="280"/>
      <c r="I116" s="281"/>
    </row>
    <row r="117" spans="1:13" x14ac:dyDescent="0.25">
      <c r="A117" s="127">
        <v>13</v>
      </c>
      <c r="B117" s="117">
        <v>270000</v>
      </c>
      <c r="C117" s="115" t="s">
        <v>31</v>
      </c>
      <c r="D117" s="89" t="s">
        <v>3</v>
      </c>
      <c r="E117" s="107" t="s">
        <v>4</v>
      </c>
      <c r="F117" s="90" t="s">
        <v>5</v>
      </c>
      <c r="G117" s="90" t="s">
        <v>6</v>
      </c>
      <c r="H117" s="90" t="s">
        <v>7</v>
      </c>
      <c r="I117" s="91" t="s">
        <v>8</v>
      </c>
    </row>
    <row r="118" spans="1:13" x14ac:dyDescent="0.25">
      <c r="A118" s="16" t="s">
        <v>303</v>
      </c>
      <c r="B118" s="11">
        <v>270501</v>
      </c>
      <c r="C118" s="6" t="s">
        <v>421</v>
      </c>
      <c r="D118" s="12">
        <f>'MEMORIAL CALCULO(COM TELHADO)'!F368</f>
        <v>35.51</v>
      </c>
      <c r="E118" s="11" t="s">
        <v>23</v>
      </c>
      <c r="F118" s="270">
        <v>0</v>
      </c>
      <c r="G118" s="270">
        <v>0</v>
      </c>
      <c r="H118" s="62">
        <f>(G118+F118)*D118</f>
        <v>0</v>
      </c>
      <c r="I118" s="17"/>
    </row>
    <row r="119" spans="1:13" x14ac:dyDescent="0.25">
      <c r="A119" s="16" t="s">
        <v>304</v>
      </c>
      <c r="B119" s="166">
        <v>270808</v>
      </c>
      <c r="C119" s="66" t="s">
        <v>378</v>
      </c>
      <c r="D119" s="12">
        <v>1</v>
      </c>
      <c r="E119" s="11" t="s">
        <v>59</v>
      </c>
      <c r="F119" s="270">
        <v>0</v>
      </c>
      <c r="G119" s="270">
        <v>0</v>
      </c>
      <c r="H119" s="62">
        <f t="shared" ref="H119" si="7">(G119+F119)*D119</f>
        <v>0</v>
      </c>
      <c r="I119" s="21"/>
    </row>
    <row r="120" spans="1:13" x14ac:dyDescent="0.25">
      <c r="A120" s="16" t="s">
        <v>465</v>
      </c>
      <c r="B120" s="166">
        <v>271605</v>
      </c>
      <c r="C120" s="66" t="s">
        <v>466</v>
      </c>
      <c r="D120" s="12">
        <v>1</v>
      </c>
      <c r="E120" s="11" t="s">
        <v>59</v>
      </c>
      <c r="F120" s="270">
        <v>0</v>
      </c>
      <c r="G120" s="270">
        <v>0</v>
      </c>
      <c r="H120" s="62">
        <f t="shared" ref="H120" si="8">(G120+F120)*D120</f>
        <v>0</v>
      </c>
      <c r="I120" s="21"/>
    </row>
    <row r="121" spans="1:13" x14ac:dyDescent="0.25">
      <c r="A121" s="284" t="s">
        <v>66</v>
      </c>
      <c r="B121" s="285"/>
      <c r="C121" s="285"/>
      <c r="D121" s="285"/>
      <c r="E121" s="285"/>
      <c r="F121" s="285"/>
      <c r="G121" s="285"/>
      <c r="H121" s="29">
        <f>SUM(H118:H120)</f>
        <v>0</v>
      </c>
      <c r="I121" s="30">
        <f>H121*(1+$I$8)</f>
        <v>0</v>
      </c>
    </row>
    <row r="122" spans="1:13" x14ac:dyDescent="0.25">
      <c r="A122" s="286" t="s">
        <v>68</v>
      </c>
      <c r="B122" s="287"/>
      <c r="C122" s="287"/>
      <c r="D122" s="287"/>
      <c r="E122" s="287"/>
      <c r="F122" s="287"/>
      <c r="G122" s="287"/>
      <c r="H122" s="287"/>
      <c r="I122" s="288"/>
    </row>
    <row r="123" spans="1:13" x14ac:dyDescent="0.25">
      <c r="A123" s="282" t="s">
        <v>7</v>
      </c>
      <c r="B123" s="283"/>
      <c r="C123" s="283"/>
      <c r="D123" s="283"/>
      <c r="E123" s="283"/>
      <c r="F123" s="283"/>
      <c r="G123" s="283"/>
      <c r="H123" s="97">
        <f>H121+H110+H98+H94+H82+H17+H115+H25+H78+H42+H105+H88+H21</f>
        <v>0</v>
      </c>
      <c r="I123" s="30">
        <f>I121+I115+I110+I105+I98+I94+I82+I25+I17+I78+I42+I88+I21</f>
        <v>0</v>
      </c>
    </row>
    <row r="124" spans="1:13" x14ac:dyDescent="0.25">
      <c r="A124" s="272"/>
      <c r="B124" s="271"/>
      <c r="C124" s="271"/>
      <c r="D124" s="266"/>
      <c r="E124" s="266"/>
      <c r="F124" s="266"/>
      <c r="G124" s="259" t="s">
        <v>485</v>
      </c>
      <c r="H124" s="31">
        <f>H123*I8</f>
        <v>0</v>
      </c>
      <c r="I124" s="22"/>
    </row>
    <row r="125" spans="1:13" ht="15.75" thickBot="1" x14ac:dyDescent="0.3">
      <c r="A125" s="289" t="s">
        <v>8</v>
      </c>
      <c r="B125" s="290"/>
      <c r="C125" s="291"/>
      <c r="D125" s="291"/>
      <c r="E125" s="291"/>
      <c r="F125" s="291"/>
      <c r="G125" s="292"/>
      <c r="H125" s="32">
        <f>H123+H124</f>
        <v>0</v>
      </c>
      <c r="I125" s="23"/>
    </row>
    <row r="126" spans="1:13" x14ac:dyDescent="0.25">
      <c r="A126" s="35"/>
      <c r="B126" s="34"/>
      <c r="C126" s="36"/>
      <c r="D126" s="37"/>
      <c r="E126" s="34"/>
      <c r="F126" s="38"/>
      <c r="G126" s="38"/>
      <c r="H126" s="38"/>
      <c r="I126" s="39"/>
      <c r="M126" s="3"/>
    </row>
    <row r="127" spans="1:13" ht="15" customHeight="1" x14ac:dyDescent="0.25">
      <c r="A127" s="40"/>
      <c r="B127" s="42"/>
      <c r="C127" s="41" t="s">
        <v>76</v>
      </c>
      <c r="D127" s="20"/>
      <c r="E127" s="42"/>
      <c r="F127" s="43" t="s">
        <v>77</v>
      </c>
      <c r="G127" s="44"/>
      <c r="H127" s="44"/>
      <c r="I127" s="45"/>
    </row>
    <row r="128" spans="1:13" ht="15" customHeight="1" x14ac:dyDescent="0.25">
      <c r="A128" s="40"/>
      <c r="B128" s="42"/>
      <c r="C128" s="46" t="s">
        <v>74</v>
      </c>
      <c r="D128" s="20"/>
      <c r="E128" s="42"/>
      <c r="F128" s="47" t="s">
        <v>79</v>
      </c>
      <c r="G128" s="44"/>
      <c r="H128" s="44"/>
      <c r="I128" s="45"/>
    </row>
    <row r="129" spans="1:9" ht="15" customHeight="1" x14ac:dyDescent="0.25">
      <c r="A129" s="40"/>
      <c r="B129" s="123"/>
      <c r="C129" s="46" t="s">
        <v>75</v>
      </c>
      <c r="D129" s="48"/>
      <c r="E129" s="110"/>
      <c r="F129" s="47" t="s">
        <v>78</v>
      </c>
      <c r="G129" s="49"/>
      <c r="H129" s="49"/>
      <c r="I129" s="50"/>
    </row>
    <row r="130" spans="1:9" ht="15.75" thickBot="1" x14ac:dyDescent="0.3">
      <c r="A130" s="51"/>
      <c r="B130" s="124"/>
      <c r="C130" s="52"/>
      <c r="D130" s="53"/>
      <c r="E130" s="111"/>
      <c r="F130" s="54"/>
      <c r="G130" s="54"/>
      <c r="H130" s="54"/>
      <c r="I130" s="55"/>
    </row>
    <row r="180" spans="2:4" x14ac:dyDescent="0.25">
      <c r="B180" s="125" t="s">
        <v>229</v>
      </c>
    </row>
    <row r="186" spans="2:4" x14ac:dyDescent="0.25">
      <c r="D186" s="9">
        <v>2</v>
      </c>
    </row>
    <row r="210" spans="1:19" s="4" customFormat="1" x14ac:dyDescent="0.25">
      <c r="A210" s="125"/>
      <c r="B210" s="125"/>
      <c r="C210" s="24"/>
      <c r="D210" s="9"/>
      <c r="E210" s="10"/>
      <c r="F210" s="141"/>
      <c r="G210" s="141"/>
      <c r="H210" s="141"/>
      <c r="J210" s="141"/>
      <c r="K210" s="141"/>
      <c r="L210" s="141"/>
      <c r="M210" s="141"/>
      <c r="N210" s="141"/>
      <c r="O210" s="141"/>
      <c r="P210" s="141"/>
      <c r="Q210" s="141"/>
      <c r="R210" s="141"/>
      <c r="S210" s="141"/>
    </row>
    <row r="211" spans="1:19" s="4" customFormat="1" x14ac:dyDescent="0.25">
      <c r="A211" s="125"/>
      <c r="B211" s="125"/>
      <c r="C211" s="24"/>
      <c r="D211" s="9"/>
      <c r="E211" s="10"/>
      <c r="F211" s="141"/>
      <c r="G211" s="141"/>
      <c r="H211" s="141"/>
      <c r="J211" s="141"/>
      <c r="K211" s="141"/>
      <c r="L211" s="141"/>
      <c r="M211" s="141"/>
      <c r="N211" s="141"/>
      <c r="O211" s="141"/>
      <c r="P211" s="141"/>
      <c r="Q211" s="141"/>
      <c r="R211" s="141"/>
      <c r="S211" s="141"/>
    </row>
    <row r="212" spans="1:19" s="4" customFormat="1" x14ac:dyDescent="0.25">
      <c r="A212" s="125"/>
      <c r="B212" s="125"/>
      <c r="C212" s="24"/>
      <c r="D212" s="9"/>
      <c r="E212" s="10"/>
      <c r="F212" s="141"/>
      <c r="G212" s="141"/>
      <c r="H212" s="141"/>
      <c r="J212" s="141"/>
      <c r="K212" s="141"/>
      <c r="L212" s="141"/>
      <c r="M212" s="141"/>
      <c r="N212" s="141"/>
      <c r="O212" s="141"/>
      <c r="P212" s="141"/>
      <c r="Q212" s="141"/>
      <c r="R212" s="141"/>
      <c r="S212" s="141"/>
    </row>
    <row r="213" spans="1:19" s="4" customFormat="1" x14ac:dyDescent="0.25">
      <c r="A213" s="125"/>
      <c r="B213" s="125"/>
      <c r="C213" s="24"/>
      <c r="D213" s="9"/>
      <c r="E213" s="10"/>
      <c r="F213" s="141"/>
      <c r="G213" s="141"/>
      <c r="H213" s="141"/>
      <c r="J213" s="141"/>
      <c r="K213" s="141"/>
      <c r="L213" s="141"/>
      <c r="M213" s="141"/>
      <c r="N213" s="141"/>
      <c r="O213" s="141"/>
      <c r="P213" s="141"/>
      <c r="Q213" s="141"/>
      <c r="R213" s="141"/>
      <c r="S213" s="141"/>
    </row>
    <row r="214" spans="1:19" s="4" customFormat="1" x14ac:dyDescent="0.25">
      <c r="A214" s="125"/>
      <c r="B214" s="125"/>
      <c r="C214" s="24"/>
      <c r="D214" s="9"/>
      <c r="E214" s="10"/>
      <c r="F214" s="141"/>
      <c r="G214" s="141"/>
      <c r="H214" s="141"/>
      <c r="J214" s="141"/>
      <c r="K214" s="141"/>
      <c r="L214" s="141"/>
      <c r="M214" s="141"/>
      <c r="N214" s="141"/>
      <c r="O214" s="141"/>
      <c r="P214" s="141"/>
      <c r="Q214" s="141"/>
      <c r="R214" s="141"/>
      <c r="S214" s="141"/>
    </row>
    <row r="215" spans="1:19" s="4" customFormat="1" x14ac:dyDescent="0.25">
      <c r="A215" s="125"/>
      <c r="B215" s="125"/>
      <c r="C215" s="24"/>
      <c r="D215" s="9"/>
      <c r="E215" s="10"/>
      <c r="F215" s="141"/>
      <c r="G215" s="141"/>
      <c r="H215" s="141"/>
      <c r="J215" s="141"/>
      <c r="K215" s="141"/>
      <c r="L215" s="141"/>
      <c r="M215" s="141"/>
      <c r="N215" s="141"/>
      <c r="O215" s="141"/>
      <c r="P215" s="141"/>
      <c r="Q215" s="141"/>
      <c r="R215" s="141"/>
      <c r="S215" s="141"/>
    </row>
    <row r="216" spans="1:19" s="4" customFormat="1" x14ac:dyDescent="0.25">
      <c r="A216" s="125"/>
      <c r="B216" s="125"/>
      <c r="C216" s="24"/>
      <c r="D216" s="9"/>
      <c r="E216" s="10"/>
      <c r="F216" s="141"/>
      <c r="G216" s="141"/>
      <c r="H216" s="141"/>
      <c r="J216" s="141"/>
      <c r="K216" s="141"/>
      <c r="L216" s="141"/>
      <c r="M216" s="141"/>
      <c r="N216" s="141"/>
      <c r="O216" s="141"/>
      <c r="P216" s="141"/>
      <c r="Q216" s="141"/>
      <c r="R216" s="141"/>
      <c r="S216" s="141"/>
    </row>
    <row r="217" spans="1:19" s="4" customFormat="1" x14ac:dyDescent="0.25">
      <c r="A217" s="125"/>
      <c r="B217" s="125"/>
      <c r="C217" s="24"/>
      <c r="D217" s="9"/>
      <c r="E217" s="10"/>
      <c r="F217" s="141"/>
      <c r="G217" s="141"/>
      <c r="H217" s="141"/>
      <c r="J217" s="141"/>
      <c r="K217" s="141"/>
      <c r="L217" s="141"/>
      <c r="M217" s="141"/>
      <c r="N217" s="141"/>
      <c r="O217" s="141"/>
      <c r="P217" s="141"/>
      <c r="Q217" s="141"/>
      <c r="R217" s="141"/>
      <c r="S217" s="141"/>
    </row>
    <row r="218" spans="1:19" s="4" customFormat="1" x14ac:dyDescent="0.25">
      <c r="A218" s="125"/>
      <c r="B218" s="125"/>
      <c r="C218" s="24"/>
      <c r="D218" s="9"/>
      <c r="E218" s="10"/>
      <c r="F218" s="141"/>
      <c r="G218" s="141"/>
      <c r="H218" s="141"/>
      <c r="J218" s="141"/>
      <c r="K218" s="141"/>
      <c r="L218" s="141"/>
      <c r="M218" s="141"/>
      <c r="N218" s="141"/>
      <c r="O218" s="141"/>
      <c r="P218" s="141"/>
      <c r="Q218" s="141"/>
      <c r="R218" s="141"/>
      <c r="S218" s="141"/>
    </row>
    <row r="219" spans="1:19" s="4" customFormat="1" x14ac:dyDescent="0.25">
      <c r="A219" s="125"/>
      <c r="B219" s="125"/>
      <c r="C219" s="24"/>
      <c r="D219" s="9"/>
      <c r="E219" s="10"/>
      <c r="F219" s="141"/>
      <c r="G219" s="141"/>
      <c r="H219" s="141"/>
      <c r="J219" s="141"/>
      <c r="K219" s="141"/>
      <c r="L219" s="141"/>
      <c r="M219" s="141"/>
      <c r="N219" s="141"/>
      <c r="O219" s="141"/>
      <c r="P219" s="141"/>
      <c r="Q219" s="141"/>
      <c r="R219" s="141"/>
      <c r="S219" s="141"/>
    </row>
    <row r="220" spans="1:19" s="4" customFormat="1" x14ac:dyDescent="0.25">
      <c r="A220" s="125"/>
      <c r="B220" s="125"/>
      <c r="C220" s="24"/>
      <c r="D220" s="9"/>
      <c r="E220" s="10"/>
      <c r="F220" s="141"/>
      <c r="G220" s="141"/>
      <c r="H220" s="141"/>
      <c r="J220" s="141"/>
      <c r="K220" s="141"/>
      <c r="L220" s="141"/>
      <c r="M220" s="141"/>
      <c r="N220" s="141"/>
      <c r="O220" s="141"/>
      <c r="P220" s="141"/>
      <c r="Q220" s="141"/>
      <c r="R220" s="141"/>
      <c r="S220" s="141"/>
    </row>
    <row r="221" spans="1:19" s="4" customFormat="1" x14ac:dyDescent="0.25">
      <c r="A221" s="125"/>
      <c r="B221" s="125"/>
      <c r="C221" s="24"/>
      <c r="D221" s="9"/>
      <c r="E221" s="10"/>
      <c r="F221" s="141"/>
      <c r="G221" s="141"/>
      <c r="H221" s="141"/>
      <c r="J221" s="141"/>
      <c r="K221" s="141"/>
      <c r="L221" s="141"/>
      <c r="M221" s="141"/>
      <c r="N221" s="141"/>
      <c r="O221" s="141"/>
      <c r="P221" s="141"/>
      <c r="Q221" s="141"/>
      <c r="R221" s="141"/>
      <c r="S221" s="141"/>
    </row>
    <row r="222" spans="1:19" s="4" customFormat="1" x14ac:dyDescent="0.25">
      <c r="A222" s="125"/>
      <c r="B222" s="125"/>
      <c r="C222" s="24"/>
      <c r="D222" s="9"/>
      <c r="E222" s="10"/>
      <c r="F222" s="141"/>
      <c r="G222" s="141"/>
      <c r="H222" s="141"/>
      <c r="J222" s="141"/>
      <c r="K222" s="141"/>
      <c r="L222" s="141"/>
      <c r="M222" s="141"/>
      <c r="N222" s="141"/>
      <c r="O222" s="141"/>
      <c r="P222" s="141"/>
      <c r="Q222" s="141"/>
      <c r="R222" s="141"/>
      <c r="S222" s="141"/>
    </row>
    <row r="223" spans="1:19" s="4" customFormat="1" x14ac:dyDescent="0.25">
      <c r="A223" s="125"/>
      <c r="B223" s="125"/>
      <c r="C223" s="24"/>
      <c r="D223" s="9"/>
      <c r="E223" s="10"/>
      <c r="F223" s="141"/>
      <c r="G223" s="141"/>
      <c r="H223" s="141"/>
      <c r="J223" s="141"/>
      <c r="K223" s="141"/>
      <c r="L223" s="141"/>
      <c r="M223" s="141"/>
      <c r="N223" s="141"/>
      <c r="O223" s="141"/>
      <c r="P223" s="141"/>
      <c r="Q223" s="141"/>
      <c r="R223" s="141"/>
      <c r="S223" s="141"/>
    </row>
    <row r="224" spans="1:19" s="4" customFormat="1" x14ac:dyDescent="0.25">
      <c r="A224" s="125"/>
      <c r="B224" s="125"/>
      <c r="C224" s="24"/>
      <c r="D224" s="9"/>
      <c r="E224" s="10"/>
      <c r="F224" s="141"/>
      <c r="G224" s="141"/>
      <c r="H224" s="141"/>
      <c r="J224" s="141"/>
      <c r="K224" s="141"/>
      <c r="L224" s="141"/>
      <c r="M224" s="141"/>
      <c r="N224" s="141"/>
      <c r="O224" s="141"/>
      <c r="P224" s="141"/>
      <c r="Q224" s="141"/>
      <c r="R224" s="141"/>
      <c r="S224" s="141"/>
    </row>
    <row r="225" spans="1:19" s="4" customFormat="1" x14ac:dyDescent="0.25">
      <c r="A225" s="125"/>
      <c r="B225" s="125"/>
      <c r="C225" s="24"/>
      <c r="D225" s="9"/>
      <c r="E225" s="10"/>
      <c r="F225" s="141"/>
      <c r="G225" s="141"/>
      <c r="H225" s="141"/>
      <c r="J225" s="141"/>
      <c r="K225" s="141"/>
      <c r="L225" s="141"/>
      <c r="M225" s="141"/>
      <c r="N225" s="141"/>
      <c r="O225" s="141"/>
      <c r="P225" s="141"/>
      <c r="Q225" s="141"/>
      <c r="R225" s="141"/>
      <c r="S225" s="141"/>
    </row>
    <row r="226" spans="1:19" s="4" customFormat="1" x14ac:dyDescent="0.25">
      <c r="A226" s="125"/>
      <c r="B226" s="125"/>
      <c r="C226" s="24"/>
      <c r="D226" s="9"/>
      <c r="E226" s="10"/>
      <c r="F226" s="141"/>
      <c r="G226" s="141"/>
      <c r="H226" s="141"/>
      <c r="J226" s="141"/>
      <c r="K226" s="141"/>
      <c r="L226" s="141"/>
      <c r="M226" s="141"/>
      <c r="N226" s="141"/>
      <c r="O226" s="141"/>
      <c r="P226" s="141"/>
      <c r="Q226" s="141"/>
      <c r="R226" s="141"/>
      <c r="S226" s="141"/>
    </row>
    <row r="227" spans="1:19" s="4" customFormat="1" x14ac:dyDescent="0.25">
      <c r="A227" s="125"/>
      <c r="B227" s="125"/>
      <c r="C227" s="24"/>
      <c r="D227" s="9"/>
      <c r="E227" s="10"/>
      <c r="F227" s="141"/>
      <c r="G227" s="141"/>
      <c r="H227" s="141"/>
      <c r="J227" s="141"/>
      <c r="K227" s="141"/>
      <c r="L227" s="141"/>
      <c r="M227" s="141"/>
      <c r="N227" s="141"/>
      <c r="O227" s="141"/>
      <c r="P227" s="141"/>
      <c r="Q227" s="141"/>
      <c r="R227" s="141"/>
      <c r="S227" s="141"/>
    </row>
    <row r="228" spans="1:19" s="4" customFormat="1" x14ac:dyDescent="0.25">
      <c r="A228" s="125"/>
      <c r="B228" s="125"/>
      <c r="C228" s="24"/>
      <c r="D228" s="9"/>
      <c r="E228" s="10"/>
      <c r="F228" s="141"/>
      <c r="G228" s="141"/>
      <c r="H228" s="141"/>
      <c r="J228" s="141"/>
      <c r="K228" s="141"/>
      <c r="L228" s="141"/>
      <c r="M228" s="141"/>
      <c r="N228" s="141"/>
      <c r="O228" s="141"/>
      <c r="P228" s="141"/>
      <c r="Q228" s="141"/>
      <c r="R228" s="141"/>
      <c r="S228" s="141"/>
    </row>
    <row r="229" spans="1:19" s="4" customFormat="1" x14ac:dyDescent="0.25">
      <c r="A229" s="125"/>
      <c r="B229" s="125"/>
      <c r="C229" s="24"/>
      <c r="D229" s="9"/>
      <c r="E229" s="10"/>
      <c r="F229" s="141"/>
      <c r="G229" s="141"/>
      <c r="H229" s="141"/>
      <c r="J229" s="141"/>
      <c r="K229" s="141"/>
      <c r="L229" s="141"/>
      <c r="M229" s="141"/>
      <c r="N229" s="141"/>
      <c r="O229" s="141"/>
      <c r="P229" s="141"/>
      <c r="Q229" s="141"/>
      <c r="R229" s="141"/>
      <c r="S229" s="141"/>
    </row>
    <row r="243" spans="1:19" s="3" customFormat="1" x14ac:dyDescent="0.25">
      <c r="A243" s="275"/>
      <c r="B243" s="275"/>
      <c r="C243" s="275"/>
      <c r="D243" s="275"/>
      <c r="E243" s="275"/>
      <c r="I243" s="4"/>
      <c r="J243" s="141"/>
      <c r="K243" s="141"/>
      <c r="L243" s="141"/>
      <c r="M243" s="141"/>
      <c r="N243" s="141"/>
      <c r="O243" s="141"/>
      <c r="P243" s="141"/>
      <c r="Q243" s="141"/>
      <c r="R243" s="141"/>
      <c r="S243" s="141"/>
    </row>
    <row r="248" spans="1:19" s="3" customFormat="1" x14ac:dyDescent="0.25">
      <c r="A248" s="275"/>
      <c r="B248" s="275"/>
      <c r="C248" s="275"/>
      <c r="D248" s="275"/>
      <c r="E248" s="275"/>
      <c r="I248" s="4"/>
      <c r="J248" s="141"/>
      <c r="K248" s="141"/>
      <c r="L248" s="141"/>
      <c r="M248" s="141"/>
      <c r="N248" s="141"/>
      <c r="O248" s="141"/>
      <c r="P248" s="141"/>
      <c r="Q248" s="141"/>
      <c r="R248" s="141"/>
      <c r="S248" s="141"/>
    </row>
    <row r="253" spans="1:19" s="3" customFormat="1" x14ac:dyDescent="0.25">
      <c r="A253" s="275"/>
      <c r="B253" s="275"/>
      <c r="C253" s="275"/>
      <c r="D253" s="275"/>
      <c r="E253" s="275"/>
      <c r="I253" s="4"/>
      <c r="J253" s="141"/>
      <c r="K253" s="141"/>
      <c r="L253" s="141"/>
      <c r="M253" s="141"/>
      <c r="N253" s="141"/>
      <c r="O253" s="141"/>
      <c r="P253" s="141"/>
      <c r="Q253" s="141"/>
      <c r="R253" s="141"/>
      <c r="S253" s="141"/>
    </row>
    <row r="259" spans="1:19" s="3" customFormat="1" x14ac:dyDescent="0.25">
      <c r="A259" s="275"/>
      <c r="B259" s="275"/>
      <c r="C259" s="275"/>
      <c r="D259" s="275"/>
      <c r="E259" s="275"/>
      <c r="I259" s="4"/>
      <c r="J259" s="141"/>
      <c r="K259" s="141"/>
      <c r="L259" s="141"/>
      <c r="M259" s="141"/>
      <c r="N259" s="141"/>
      <c r="O259" s="141"/>
      <c r="P259" s="141"/>
      <c r="Q259" s="141"/>
      <c r="R259" s="141"/>
      <c r="S259" s="141"/>
    </row>
    <row r="265" spans="1:19" s="3" customFormat="1" x14ac:dyDescent="0.25">
      <c r="A265" s="275"/>
      <c r="B265" s="275"/>
      <c r="C265" s="275"/>
      <c r="D265" s="275"/>
      <c r="E265" s="275"/>
      <c r="I265" s="4"/>
      <c r="J265" s="141"/>
      <c r="K265" s="141"/>
      <c r="L265" s="141"/>
      <c r="M265" s="141"/>
      <c r="N265" s="141"/>
      <c r="O265" s="141"/>
      <c r="P265" s="141"/>
      <c r="Q265" s="141"/>
      <c r="R265" s="141"/>
      <c r="S265" s="141"/>
    </row>
    <row r="271" spans="1:19" s="3" customFormat="1" x14ac:dyDescent="0.25">
      <c r="A271" s="275"/>
      <c r="B271" s="275"/>
      <c r="C271" s="275"/>
      <c r="D271" s="275"/>
      <c r="E271" s="275"/>
      <c r="I271" s="4"/>
      <c r="J271" s="141"/>
      <c r="K271" s="141"/>
      <c r="L271" s="141"/>
      <c r="M271" s="141"/>
      <c r="N271" s="141"/>
      <c r="O271" s="141"/>
      <c r="P271" s="141"/>
      <c r="Q271" s="141"/>
      <c r="R271" s="141"/>
      <c r="S271" s="141"/>
    </row>
    <row r="276" spans="1:19" s="3" customFormat="1" x14ac:dyDescent="0.25">
      <c r="A276" s="275"/>
      <c r="B276" s="275"/>
      <c r="C276" s="275"/>
      <c r="D276" s="275"/>
      <c r="E276" s="275"/>
      <c r="I276" s="4"/>
      <c r="J276" s="141"/>
      <c r="K276" s="141"/>
      <c r="L276" s="141"/>
      <c r="M276" s="141"/>
      <c r="N276" s="141"/>
      <c r="O276" s="141"/>
      <c r="P276" s="141"/>
      <c r="Q276" s="141"/>
      <c r="R276" s="141"/>
      <c r="S276" s="141"/>
    </row>
    <row r="283" spans="1:19" s="3" customFormat="1" x14ac:dyDescent="0.25">
      <c r="A283" s="275"/>
      <c r="B283" s="275"/>
      <c r="C283" s="275"/>
      <c r="D283" s="275"/>
      <c r="E283" s="275"/>
      <c r="I283" s="4"/>
      <c r="J283" s="141"/>
      <c r="K283" s="141"/>
      <c r="L283" s="141"/>
      <c r="M283" s="141"/>
      <c r="N283" s="141"/>
      <c r="O283" s="141"/>
      <c r="P283" s="141"/>
      <c r="Q283" s="141"/>
      <c r="R283" s="141"/>
      <c r="S283" s="141"/>
    </row>
    <row r="288" spans="1:19" s="3" customFormat="1" x14ac:dyDescent="0.25">
      <c r="A288" s="275"/>
      <c r="B288" s="275"/>
      <c r="C288" s="275"/>
      <c r="D288" s="275"/>
      <c r="E288" s="275"/>
      <c r="I288" s="4"/>
      <c r="J288" s="141"/>
      <c r="K288" s="141"/>
      <c r="L288" s="141"/>
      <c r="M288" s="141"/>
      <c r="N288" s="141"/>
      <c r="O288" s="141"/>
      <c r="P288" s="141"/>
      <c r="Q288" s="141"/>
      <c r="R288" s="141"/>
      <c r="S288" s="141"/>
    </row>
    <row r="293" spans="1:19" s="3" customFormat="1" x14ac:dyDescent="0.25">
      <c r="A293" s="275"/>
      <c r="B293" s="275"/>
      <c r="C293" s="275"/>
      <c r="D293" s="275"/>
      <c r="E293" s="275"/>
      <c r="I293" s="4"/>
      <c r="J293" s="141"/>
      <c r="K293" s="141"/>
      <c r="L293" s="141"/>
      <c r="M293" s="141"/>
      <c r="N293" s="141"/>
      <c r="O293" s="141"/>
      <c r="P293" s="141"/>
      <c r="Q293" s="141"/>
      <c r="R293" s="141"/>
      <c r="S293" s="141"/>
    </row>
    <row r="299" spans="1:19" s="3" customFormat="1" x14ac:dyDescent="0.25">
      <c r="A299" s="275"/>
      <c r="B299" s="275"/>
      <c r="C299" s="275"/>
      <c r="D299" s="275"/>
      <c r="E299" s="275"/>
      <c r="I299" s="4"/>
      <c r="J299" s="141"/>
      <c r="K299" s="141"/>
      <c r="L299" s="141"/>
      <c r="M299" s="141"/>
      <c r="N299" s="141"/>
      <c r="O299" s="141"/>
      <c r="P299" s="141"/>
      <c r="Q299" s="141"/>
      <c r="R299" s="141"/>
      <c r="S299" s="141"/>
    </row>
    <row r="305" spans="1:19" s="3" customFormat="1" x14ac:dyDescent="0.25">
      <c r="A305" s="275"/>
      <c r="B305" s="275"/>
      <c r="C305" s="275"/>
      <c r="D305" s="275"/>
      <c r="E305" s="275"/>
      <c r="I305" s="4"/>
      <c r="J305" s="141"/>
      <c r="K305" s="141"/>
      <c r="L305" s="141"/>
      <c r="M305" s="141"/>
      <c r="N305" s="141"/>
      <c r="O305" s="141"/>
      <c r="P305" s="141"/>
      <c r="Q305" s="141"/>
      <c r="R305" s="141"/>
      <c r="S305" s="141"/>
    </row>
    <row r="311" spans="1:19" s="4" customFormat="1" x14ac:dyDescent="0.25">
      <c r="A311" s="275"/>
      <c r="B311" s="275"/>
      <c r="C311" s="275"/>
      <c r="D311" s="275"/>
      <c r="E311" s="275"/>
      <c r="F311" s="3"/>
      <c r="G311" s="3"/>
      <c r="H311" s="3"/>
      <c r="J311" s="141"/>
      <c r="K311" s="141"/>
      <c r="L311" s="141"/>
      <c r="M311" s="141"/>
      <c r="N311" s="141"/>
      <c r="O311" s="141"/>
      <c r="P311" s="141"/>
      <c r="Q311" s="141"/>
      <c r="R311" s="141"/>
      <c r="S311" s="141"/>
    </row>
    <row r="316" spans="1:19" s="4" customFormat="1" x14ac:dyDescent="0.25">
      <c r="A316" s="275"/>
      <c r="B316" s="275"/>
      <c r="C316" s="275"/>
      <c r="D316" s="275"/>
      <c r="E316" s="275"/>
      <c r="F316" s="3"/>
      <c r="G316" s="3"/>
      <c r="H316" s="3"/>
      <c r="J316" s="141"/>
      <c r="K316" s="141"/>
      <c r="L316" s="141"/>
      <c r="M316" s="141"/>
      <c r="N316" s="141"/>
      <c r="O316" s="141"/>
      <c r="P316" s="141"/>
      <c r="Q316" s="141"/>
      <c r="R316" s="141"/>
      <c r="S316" s="141"/>
    </row>
    <row r="319" spans="1:19" s="4" customFormat="1" x14ac:dyDescent="0.25">
      <c r="A319" s="8"/>
      <c r="B319" s="125"/>
      <c r="C319" s="26"/>
      <c r="D319" s="27"/>
      <c r="E319" s="10"/>
      <c r="F319" s="15"/>
      <c r="G319" s="15"/>
      <c r="H319" s="15"/>
      <c r="J319" s="141"/>
      <c r="K319" s="141"/>
      <c r="L319" s="141"/>
      <c r="M319" s="141"/>
      <c r="N319" s="141"/>
      <c r="O319" s="141"/>
      <c r="P319" s="141"/>
      <c r="Q319" s="141"/>
      <c r="R319" s="141"/>
      <c r="S319" s="141"/>
    </row>
    <row r="320" spans="1:19" s="4" customFormat="1" x14ac:dyDescent="0.25">
      <c r="A320" s="8"/>
      <c r="B320" s="125"/>
      <c r="C320" s="26"/>
      <c r="D320" s="28"/>
      <c r="E320" s="112"/>
      <c r="F320" s="14"/>
      <c r="G320" s="14"/>
      <c r="H320" s="15"/>
      <c r="J320" s="141"/>
      <c r="K320" s="141"/>
      <c r="L320" s="141"/>
      <c r="M320" s="141"/>
      <c r="N320" s="141"/>
      <c r="O320" s="141"/>
      <c r="P320" s="141"/>
      <c r="Q320" s="141"/>
      <c r="R320" s="141"/>
      <c r="S320" s="141"/>
    </row>
    <row r="321" spans="1:19" s="4" customFormat="1" x14ac:dyDescent="0.25">
      <c r="A321" s="8"/>
      <c r="B321" s="125"/>
      <c r="C321" s="26"/>
      <c r="D321" s="28"/>
      <c r="E321" s="112"/>
      <c r="F321" s="14"/>
      <c r="G321" s="14"/>
      <c r="H321" s="15"/>
      <c r="J321" s="141"/>
      <c r="K321" s="141"/>
      <c r="L321" s="141"/>
      <c r="M321" s="141"/>
      <c r="N321" s="141"/>
      <c r="O321" s="141"/>
      <c r="P321" s="141"/>
      <c r="Q321" s="141"/>
      <c r="R321" s="141"/>
      <c r="S321" s="141"/>
    </row>
    <row r="322" spans="1:19" s="3" customFormat="1" x14ac:dyDescent="0.25">
      <c r="A322" s="8"/>
      <c r="B322" s="125"/>
      <c r="C322" s="24"/>
      <c r="D322" s="28"/>
      <c r="E322" s="112"/>
      <c r="F322" s="14"/>
      <c r="G322" s="14"/>
      <c r="I322" s="4"/>
      <c r="J322" s="141"/>
      <c r="K322" s="141"/>
      <c r="L322" s="141"/>
      <c r="M322" s="141"/>
      <c r="N322" s="141"/>
      <c r="O322" s="141"/>
      <c r="P322" s="141"/>
      <c r="Q322" s="141"/>
      <c r="R322" s="141"/>
      <c r="S322" s="141"/>
    </row>
    <row r="323" spans="1:19" s="3" customFormat="1" x14ac:dyDescent="0.25">
      <c r="A323" s="8"/>
      <c r="B323" s="125"/>
      <c r="C323" s="24"/>
      <c r="D323" s="28"/>
      <c r="E323" s="112"/>
      <c r="F323" s="14"/>
      <c r="G323" s="14"/>
      <c r="I323" s="4"/>
      <c r="J323" s="141"/>
      <c r="K323" s="141"/>
      <c r="L323" s="141"/>
      <c r="M323" s="141"/>
      <c r="N323" s="141"/>
      <c r="O323" s="141"/>
      <c r="P323" s="141"/>
      <c r="Q323" s="141"/>
      <c r="R323" s="141"/>
      <c r="S323" s="141"/>
    </row>
    <row r="324" spans="1:19" s="3" customFormat="1" x14ac:dyDescent="0.25">
      <c r="A324" s="8"/>
      <c r="B324" s="125"/>
      <c r="C324" s="24"/>
      <c r="D324" s="28"/>
      <c r="E324" s="112"/>
      <c r="F324" s="14"/>
      <c r="G324" s="14"/>
      <c r="I324" s="4"/>
      <c r="J324" s="141"/>
      <c r="K324" s="141"/>
      <c r="L324" s="141"/>
      <c r="M324" s="141"/>
      <c r="N324" s="141"/>
      <c r="O324" s="141"/>
      <c r="P324" s="141"/>
      <c r="Q324" s="141"/>
      <c r="R324" s="141"/>
      <c r="S324" s="141"/>
    </row>
    <row r="325" spans="1:19" s="3" customFormat="1" x14ac:dyDescent="0.25">
      <c r="A325" s="8"/>
      <c r="B325" s="125"/>
      <c r="C325" s="24"/>
      <c r="D325" s="28"/>
      <c r="E325" s="112"/>
      <c r="F325" s="14"/>
      <c r="G325" s="14"/>
      <c r="I325" s="4"/>
      <c r="J325" s="141"/>
      <c r="K325" s="141"/>
      <c r="L325" s="141"/>
      <c r="M325" s="141"/>
      <c r="N325" s="141"/>
      <c r="O325" s="141"/>
      <c r="P325" s="141"/>
      <c r="Q325" s="141"/>
      <c r="R325" s="141"/>
      <c r="S325" s="141"/>
    </row>
    <row r="326" spans="1:19" s="3" customFormat="1" x14ac:dyDescent="0.25">
      <c r="A326" s="8"/>
      <c r="B326" s="125"/>
      <c r="C326" s="24"/>
      <c r="D326" s="28"/>
      <c r="E326" s="112"/>
      <c r="F326" s="14"/>
      <c r="G326" s="14"/>
      <c r="I326" s="4"/>
      <c r="J326" s="141"/>
      <c r="K326" s="141"/>
      <c r="L326" s="141"/>
      <c r="M326" s="141"/>
      <c r="N326" s="141"/>
      <c r="O326" s="141"/>
      <c r="P326" s="141"/>
      <c r="Q326" s="141"/>
      <c r="R326" s="141"/>
      <c r="S326" s="141"/>
    </row>
    <row r="327" spans="1:19" s="3" customFormat="1" x14ac:dyDescent="0.25">
      <c r="A327" s="275" t="s">
        <v>46</v>
      </c>
      <c r="B327" s="275"/>
      <c r="C327" s="275"/>
      <c r="D327" s="275"/>
      <c r="E327" s="275"/>
      <c r="I327" s="4"/>
      <c r="J327" s="141"/>
      <c r="K327" s="141"/>
      <c r="L327" s="141"/>
      <c r="M327" s="141"/>
      <c r="N327" s="141"/>
      <c r="O327" s="141"/>
      <c r="P327" s="141"/>
      <c r="Q327" s="141"/>
      <c r="R327" s="141"/>
      <c r="S327" s="141"/>
    </row>
  </sheetData>
  <sheetProtection algorithmName="SHA-512" hashValue="OfLIa9i9wMw2FmRgdwScH9wiWy9id73nvlM8AIfqVSXpyUYyc1eJvhM2yQ/XKQaFxbcaq53UWqGGNOHkqTlsvQ==" saltValue="uUeoC6ZxAwNjJrExcFrzOQ==" spinCount="100000" sheet="1" objects="1" scenarios="1"/>
  <mergeCells count="51">
    <mergeCell ref="A6:I6"/>
    <mergeCell ref="A1:I1"/>
    <mergeCell ref="A2:I2"/>
    <mergeCell ref="A3:I3"/>
    <mergeCell ref="A4:I4"/>
    <mergeCell ref="A5:I5"/>
    <mergeCell ref="A79:I79"/>
    <mergeCell ref="A7:I7"/>
    <mergeCell ref="A10:I10"/>
    <mergeCell ref="A17:G17"/>
    <mergeCell ref="A18:I18"/>
    <mergeCell ref="A21:G21"/>
    <mergeCell ref="A22:I22"/>
    <mergeCell ref="A25:G25"/>
    <mergeCell ref="A26:I26"/>
    <mergeCell ref="A42:G42"/>
    <mergeCell ref="A43:I43"/>
    <mergeCell ref="A78:G78"/>
    <mergeCell ref="A106:I106"/>
    <mergeCell ref="A82:G82"/>
    <mergeCell ref="A83:I83"/>
    <mergeCell ref="A88:G88"/>
    <mergeCell ref="A89:I89"/>
    <mergeCell ref="A94:G94"/>
    <mergeCell ref="A95:I95"/>
    <mergeCell ref="A98:G98"/>
    <mergeCell ref="A99:I99"/>
    <mergeCell ref="A105:G105"/>
    <mergeCell ref="A253:E253"/>
    <mergeCell ref="A110:G110"/>
    <mergeCell ref="A111:I111"/>
    <mergeCell ref="A115:G115"/>
    <mergeCell ref="A116:I116"/>
    <mergeCell ref="A121:G121"/>
    <mergeCell ref="A122:I122"/>
    <mergeCell ref="A123:G123"/>
    <mergeCell ref="A125:G125"/>
    <mergeCell ref="A243:E243"/>
    <mergeCell ref="A248:E248"/>
    <mergeCell ref="A327:E327"/>
    <mergeCell ref="A259:E259"/>
    <mergeCell ref="A265:E265"/>
    <mergeCell ref="A271:E271"/>
    <mergeCell ref="A276:E276"/>
    <mergeCell ref="A283:E283"/>
    <mergeCell ref="A288:E288"/>
    <mergeCell ref="A293:E293"/>
    <mergeCell ref="A299:E299"/>
    <mergeCell ref="A305:E305"/>
    <mergeCell ref="A311:E311"/>
    <mergeCell ref="A316:E316"/>
  </mergeCells>
  <printOptions horizontalCentered="1"/>
  <pageMargins left="0.51181102362204722" right="0.51181102362204722" top="0.39370078740157483" bottom="0.39370078740157483" header="0.31496062992125984" footer="0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H11" sqref="H11"/>
    </sheetView>
  </sheetViews>
  <sheetFormatPr defaultRowHeight="15" x14ac:dyDescent="0.25"/>
  <cols>
    <col min="2" max="2" width="13.140625" customWidth="1"/>
    <col min="3" max="3" width="22.42578125" customWidth="1"/>
    <col min="4" max="4" width="19.5703125" customWidth="1"/>
    <col min="5" max="5" width="20.140625" customWidth="1"/>
  </cols>
  <sheetData>
    <row r="1" spans="1:5" ht="15.75" x14ac:dyDescent="0.25">
      <c r="A1" s="466"/>
      <c r="B1" s="467"/>
      <c r="C1" s="467"/>
      <c r="D1" s="467"/>
      <c r="E1" s="468"/>
    </row>
    <row r="2" spans="1:5" ht="15.75" x14ac:dyDescent="0.25">
      <c r="A2" s="469"/>
      <c r="B2" s="470"/>
      <c r="C2" s="470"/>
      <c r="D2" s="470"/>
      <c r="E2" s="471"/>
    </row>
    <row r="3" spans="1:5" ht="15.75" x14ac:dyDescent="0.25">
      <c r="A3" s="469" t="s">
        <v>394</v>
      </c>
      <c r="B3" s="470"/>
      <c r="C3" s="470"/>
      <c r="D3" s="470"/>
      <c r="E3" s="471"/>
    </row>
    <row r="4" spans="1:5" ht="15.75" x14ac:dyDescent="0.25">
      <c r="A4" s="472" t="s">
        <v>352</v>
      </c>
      <c r="B4" s="473"/>
      <c r="C4" s="473"/>
      <c r="D4" s="473"/>
      <c r="E4" s="474"/>
    </row>
    <row r="5" spans="1:5" ht="15.75" x14ac:dyDescent="0.25">
      <c r="A5" s="475" t="s">
        <v>65</v>
      </c>
      <c r="B5" s="476"/>
      <c r="C5" s="476"/>
      <c r="D5" s="476"/>
      <c r="E5" s="477"/>
    </row>
    <row r="6" spans="1:5" ht="15.75" x14ac:dyDescent="0.25">
      <c r="A6" s="475" t="s">
        <v>395</v>
      </c>
      <c r="B6" s="476"/>
      <c r="C6" s="476"/>
      <c r="D6" s="476"/>
      <c r="E6" s="477"/>
    </row>
    <row r="7" spans="1:5" s="141" customFormat="1" ht="16.5" thickBot="1" x14ac:dyDescent="0.3">
      <c r="A7" s="478"/>
      <c r="B7" s="479"/>
      <c r="C7" s="479"/>
      <c r="D7" s="479" t="s">
        <v>488</v>
      </c>
      <c r="E7" s="465">
        <v>0</v>
      </c>
    </row>
    <row r="8" spans="1:5" ht="15.75" x14ac:dyDescent="0.25">
      <c r="A8" s="234" t="s">
        <v>0</v>
      </c>
      <c r="B8" s="239" t="s">
        <v>2</v>
      </c>
      <c r="C8" s="236" t="s">
        <v>381</v>
      </c>
      <c r="D8" s="235" t="s">
        <v>487</v>
      </c>
      <c r="E8" s="237" t="s">
        <v>382</v>
      </c>
    </row>
    <row r="9" spans="1:5" s="141" customFormat="1" ht="15.75" x14ac:dyDescent="0.25">
      <c r="A9" s="243">
        <v>1</v>
      </c>
      <c r="B9" s="238" t="s">
        <v>383</v>
      </c>
      <c r="C9" s="208">
        <f>'LOTE 01'!H23</f>
        <v>0</v>
      </c>
      <c r="D9" s="208">
        <f>C9*$E$7</f>
        <v>0</v>
      </c>
      <c r="E9" s="209">
        <f>C9+D9</f>
        <v>0</v>
      </c>
    </row>
    <row r="10" spans="1:5" s="141" customFormat="1" ht="15.75" x14ac:dyDescent="0.25">
      <c r="A10" s="243">
        <v>2</v>
      </c>
      <c r="B10" s="238" t="s">
        <v>384</v>
      </c>
      <c r="C10" s="208">
        <f>C9</f>
        <v>0</v>
      </c>
      <c r="D10" s="208">
        <f t="shared" ref="D10:D13" si="0">C10*$E$7</f>
        <v>0</v>
      </c>
      <c r="E10" s="209">
        <f t="shared" ref="E10:E13" si="1">C10+D10</f>
        <v>0</v>
      </c>
    </row>
    <row r="11" spans="1:5" s="141" customFormat="1" ht="15.75" x14ac:dyDescent="0.25">
      <c r="A11" s="243">
        <v>3</v>
      </c>
      <c r="B11" s="238" t="s">
        <v>385</v>
      </c>
      <c r="C11" s="208">
        <f t="shared" ref="C11:C12" si="2">C10</f>
        <v>0</v>
      </c>
      <c r="D11" s="208">
        <f t="shared" si="0"/>
        <v>0</v>
      </c>
      <c r="E11" s="209">
        <f t="shared" si="1"/>
        <v>0</v>
      </c>
    </row>
    <row r="12" spans="1:5" s="141" customFormat="1" ht="15.75" x14ac:dyDescent="0.25">
      <c r="A12" s="243">
        <v>4</v>
      </c>
      <c r="B12" s="238" t="s">
        <v>386</v>
      </c>
      <c r="C12" s="208">
        <f t="shared" si="2"/>
        <v>0</v>
      </c>
      <c r="D12" s="208">
        <f t="shared" si="0"/>
        <v>0</v>
      </c>
      <c r="E12" s="209">
        <f t="shared" si="1"/>
        <v>0</v>
      </c>
    </row>
    <row r="13" spans="1:5" s="141" customFormat="1" ht="15.75" x14ac:dyDescent="0.25">
      <c r="A13" s="243">
        <v>5</v>
      </c>
      <c r="B13" s="238" t="s">
        <v>387</v>
      </c>
      <c r="C13" s="208">
        <f>'LOTE 05'!H23</f>
        <v>0</v>
      </c>
      <c r="D13" s="208">
        <f t="shared" si="0"/>
        <v>0</v>
      </c>
      <c r="E13" s="209">
        <f t="shared" si="1"/>
        <v>0</v>
      </c>
    </row>
    <row r="14" spans="1:5" ht="8.25" customHeight="1" thickBot="1" x14ac:dyDescent="0.3">
      <c r="A14" s="210"/>
      <c r="B14" s="211"/>
      <c r="C14" s="211"/>
      <c r="D14" s="211"/>
      <c r="E14" s="212"/>
    </row>
    <row r="15" spans="1:5" ht="16.5" thickBot="1" x14ac:dyDescent="0.3">
      <c r="A15" s="443" t="s">
        <v>388</v>
      </c>
      <c r="B15" s="444"/>
      <c r="C15" s="444"/>
      <c r="D15" s="445"/>
      <c r="E15" s="258">
        <f>SUM(E9:E13)</f>
        <v>0</v>
      </c>
    </row>
  </sheetData>
  <sheetProtection algorithmName="SHA-512" hashValue="sphO0WZKwgkv5ILYTYjIz9z3/slO6RYqJ16+FnJX0svHBD05WQBV2ZcC/r/WbYL90TazwK0kbLTW00AXEUoKww==" saltValue="MJZyNC9YA8Xpx04v8hKBdg==" spinCount="100000" sheet="1" objects="1" scenarios="1"/>
  <mergeCells count="7">
    <mergeCell ref="A15:D15"/>
    <mergeCell ref="A1:E1"/>
    <mergeCell ref="A2:E2"/>
    <mergeCell ref="A3:E3"/>
    <mergeCell ref="A4:E4"/>
    <mergeCell ref="A5:E5"/>
    <mergeCell ref="A6:E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horizontalDpi="4294967293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zoomScale="85" zoomScaleNormal="85" workbookViewId="0">
      <selection activeCell="A31" sqref="A27:P31"/>
    </sheetView>
  </sheetViews>
  <sheetFormatPr defaultRowHeight="15" x14ac:dyDescent="0.25"/>
  <cols>
    <col min="1" max="1" width="4.5703125" bestFit="1" customWidth="1"/>
    <col min="2" max="2" width="46.7109375" customWidth="1"/>
    <col min="3" max="3" width="11.140625" customWidth="1"/>
    <col min="4" max="4" width="13.5703125" customWidth="1"/>
    <col min="5" max="5" width="11.85546875" customWidth="1"/>
    <col min="6" max="6" width="11.7109375" customWidth="1"/>
    <col min="7" max="7" width="11.5703125" customWidth="1"/>
    <col min="8" max="9" width="12.140625" customWidth="1"/>
    <col min="10" max="10" width="12.85546875" customWidth="1"/>
    <col min="11" max="11" width="14.85546875" customWidth="1"/>
    <col min="12" max="12" width="15" customWidth="1"/>
    <col min="13" max="13" width="14.5703125" customWidth="1"/>
    <col min="14" max="14" width="13.42578125" customWidth="1"/>
    <col min="15" max="15" width="15.28515625" style="3" bestFit="1" customWidth="1"/>
    <col min="16" max="16" width="12.140625" style="242" bestFit="1" customWidth="1"/>
    <col min="17" max="17" width="11" bestFit="1" customWidth="1"/>
  </cols>
  <sheetData>
    <row r="1" spans="1:17" x14ac:dyDescent="0.25">
      <c r="A1" s="480"/>
      <c r="B1" s="481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3"/>
    </row>
    <row r="2" spans="1:17" x14ac:dyDescent="0.25">
      <c r="A2" s="484"/>
      <c r="B2" s="485"/>
      <c r="C2" s="486"/>
      <c r="D2" s="486"/>
      <c r="E2" s="486"/>
      <c r="F2" s="486"/>
      <c r="G2" s="486"/>
      <c r="H2" s="486"/>
      <c r="I2" s="486"/>
      <c r="J2" s="486"/>
      <c r="K2" s="486"/>
      <c r="L2" s="486"/>
      <c r="M2" s="486"/>
      <c r="N2" s="486"/>
      <c r="O2" s="486"/>
      <c r="P2" s="487"/>
    </row>
    <row r="3" spans="1:17" x14ac:dyDescent="0.25">
      <c r="A3" s="484"/>
      <c r="B3" s="485"/>
      <c r="C3" s="486" t="s">
        <v>459</v>
      </c>
      <c r="D3" s="486"/>
      <c r="E3" s="486"/>
      <c r="F3" s="486"/>
      <c r="G3" s="486"/>
      <c r="H3" s="486"/>
      <c r="I3" s="486"/>
      <c r="J3" s="486"/>
      <c r="K3" s="486"/>
      <c r="L3" s="486"/>
      <c r="M3" s="486"/>
      <c r="N3" s="486"/>
      <c r="O3" s="486"/>
      <c r="P3" s="487"/>
    </row>
    <row r="4" spans="1:17" x14ac:dyDescent="0.25">
      <c r="A4" s="484"/>
      <c r="B4" s="485"/>
      <c r="C4" s="486" t="str">
        <f>'ORÇAMENTO (COM TELHADO)'!A4</f>
        <v>30 DE MAIO DE 2018</v>
      </c>
      <c r="D4" s="486"/>
      <c r="E4" s="486"/>
      <c r="F4" s="486"/>
      <c r="G4" s="486"/>
      <c r="H4" s="486"/>
      <c r="I4" s="486"/>
      <c r="J4" s="486"/>
      <c r="K4" s="486"/>
      <c r="L4" s="486"/>
      <c r="M4" s="486"/>
      <c r="N4" s="486"/>
      <c r="O4" s="486"/>
      <c r="P4" s="487"/>
    </row>
    <row r="5" spans="1:17" x14ac:dyDescent="0.25">
      <c r="A5" s="488" t="s">
        <v>474</v>
      </c>
      <c r="B5" s="489"/>
      <c r="C5" s="489"/>
      <c r="D5" s="489"/>
      <c r="E5" s="489"/>
      <c r="F5" s="489"/>
      <c r="G5" s="489"/>
      <c r="H5" s="489"/>
      <c r="I5" s="489"/>
      <c r="J5" s="489"/>
      <c r="K5" s="489"/>
      <c r="L5" s="489"/>
      <c r="M5" s="489"/>
      <c r="N5" s="489"/>
      <c r="O5" s="489"/>
      <c r="P5" s="490"/>
    </row>
    <row r="6" spans="1:17" x14ac:dyDescent="0.25">
      <c r="A6" s="454" t="s">
        <v>0</v>
      </c>
      <c r="B6" s="456" t="s">
        <v>33</v>
      </c>
      <c r="C6" s="461" t="s">
        <v>35</v>
      </c>
      <c r="D6" s="462"/>
      <c r="E6" s="462"/>
      <c r="F6" s="463"/>
      <c r="G6" s="462" t="s">
        <v>40</v>
      </c>
      <c r="H6" s="462"/>
      <c r="I6" s="462"/>
      <c r="J6" s="462"/>
      <c r="K6" s="462" t="s">
        <v>480</v>
      </c>
      <c r="L6" s="462"/>
      <c r="M6" s="462"/>
      <c r="N6" s="462"/>
      <c r="O6" s="446" t="s">
        <v>476</v>
      </c>
      <c r="P6" s="459" t="s">
        <v>477</v>
      </c>
    </row>
    <row r="7" spans="1:17" x14ac:dyDescent="0.25">
      <c r="A7" s="455"/>
      <c r="B7" s="457"/>
      <c r="C7" s="240" t="s">
        <v>36</v>
      </c>
      <c r="D7" s="244" t="s">
        <v>37</v>
      </c>
      <c r="E7" s="244" t="s">
        <v>38</v>
      </c>
      <c r="F7" s="241" t="s">
        <v>39</v>
      </c>
      <c r="G7" s="244" t="s">
        <v>36</v>
      </c>
      <c r="H7" s="244" t="s">
        <v>37</v>
      </c>
      <c r="I7" s="244" t="s">
        <v>38</v>
      </c>
      <c r="J7" s="244" t="s">
        <v>39</v>
      </c>
      <c r="K7" s="244" t="s">
        <v>36</v>
      </c>
      <c r="L7" s="244" t="s">
        <v>37</v>
      </c>
      <c r="M7" s="244" t="s">
        <v>38</v>
      </c>
      <c r="N7" s="244" t="s">
        <v>39</v>
      </c>
      <c r="O7" s="447"/>
      <c r="P7" s="460"/>
    </row>
    <row r="8" spans="1:17" x14ac:dyDescent="0.25">
      <c r="A8" s="257">
        <v>1</v>
      </c>
      <c r="B8" s="142" t="s">
        <v>481</v>
      </c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246"/>
      <c r="P8" s="248"/>
      <c r="Q8" s="1"/>
    </row>
    <row r="9" spans="1:17" ht="15.75" x14ac:dyDescent="0.25">
      <c r="A9" s="142" t="s">
        <v>48</v>
      </c>
      <c r="B9" s="142" t="str">
        <f>'ORÇAMENTO (SEM TELHADO)'!C11</f>
        <v xml:space="preserve"> SERVIÇOS PRELIMINARES</v>
      </c>
      <c r="C9" s="252">
        <v>0.5</v>
      </c>
      <c r="D9" s="252">
        <v>0.5</v>
      </c>
      <c r="E9" s="213"/>
      <c r="F9" s="213"/>
      <c r="G9" s="213"/>
      <c r="H9" s="213"/>
      <c r="I9" s="213"/>
      <c r="J9" s="213"/>
      <c r="K9" s="142"/>
      <c r="L9" s="142"/>
      <c r="M9" s="142"/>
      <c r="N9" s="142"/>
      <c r="O9" s="246">
        <f>('LOTE 03'!H16+'ORÇAMENTO (SEM TELHADO)'!H17*9)*1.273</f>
        <v>0</v>
      </c>
      <c r="P9" s="248" t="e">
        <f>(O9*$P$23)/$O$23</f>
        <v>#DIV/0!</v>
      </c>
      <c r="Q9" s="1"/>
    </row>
    <row r="10" spans="1:17" x14ac:dyDescent="0.25">
      <c r="A10" s="142" t="s">
        <v>102</v>
      </c>
      <c r="B10" s="142" t="str">
        <f>'ORÇAMENTO (SEM TELHADO)'!C19</f>
        <v>TRANSPORTES</v>
      </c>
      <c r="C10" s="255">
        <v>8.3333299999999999E-2</v>
      </c>
      <c r="D10" s="255">
        <v>8.3333299999999999E-2</v>
      </c>
      <c r="E10" s="255">
        <v>8.3333299999999999E-2</v>
      </c>
      <c r="F10" s="255">
        <v>8.3333299999999999E-2</v>
      </c>
      <c r="G10" s="255">
        <v>8.3333299999999999E-2</v>
      </c>
      <c r="H10" s="255">
        <v>8.3333299999999999E-2</v>
      </c>
      <c r="I10" s="255">
        <v>8.3333299999999999E-2</v>
      </c>
      <c r="J10" s="255">
        <v>8.3333299999999999E-2</v>
      </c>
      <c r="K10" s="255">
        <v>8.3333299999999999E-2</v>
      </c>
      <c r="L10" s="255">
        <v>8.3333299999999999E-2</v>
      </c>
      <c r="M10" s="255">
        <v>8.3333299999999999E-2</v>
      </c>
      <c r="N10" s="255">
        <v>8.3333299999999999E-2</v>
      </c>
      <c r="O10" s="246">
        <f>'ORÇAMENTO (SEM TELHADO)'!I21*9</f>
        <v>0</v>
      </c>
      <c r="P10" s="248" t="e">
        <f t="shared" ref="P10:P22" si="0">(O10*$P$23)/$O$23</f>
        <v>#DIV/0!</v>
      </c>
      <c r="Q10" s="1"/>
    </row>
    <row r="11" spans="1:17" ht="15.75" x14ac:dyDescent="0.25">
      <c r="A11" s="142" t="s">
        <v>103</v>
      </c>
      <c r="B11" s="142" t="str">
        <f>'ORÇAMENTO (SEM TELHADO)'!C23</f>
        <v xml:space="preserve"> ESTRUTURA</v>
      </c>
      <c r="C11" s="213"/>
      <c r="D11" s="252"/>
      <c r="E11" s="252">
        <v>0.3333333</v>
      </c>
      <c r="F11" s="252">
        <v>0.3333333</v>
      </c>
      <c r="G11" s="252">
        <v>0.3333333</v>
      </c>
      <c r="H11" s="252"/>
      <c r="I11" s="252"/>
      <c r="J11" s="252"/>
      <c r="K11" s="253"/>
      <c r="L11" s="253"/>
      <c r="M11" s="253"/>
      <c r="N11" s="253"/>
      <c r="O11" s="246">
        <f>'ORÇAMENTO (SEM TELHADO)'!I25*9</f>
        <v>0</v>
      </c>
      <c r="P11" s="248" t="e">
        <f t="shared" si="0"/>
        <v>#DIV/0!</v>
      </c>
      <c r="Q11" s="1"/>
    </row>
    <row r="12" spans="1:17" ht="15.75" x14ac:dyDescent="0.25">
      <c r="A12" s="142" t="s">
        <v>104</v>
      </c>
      <c r="B12" s="142" t="str">
        <f>'ORÇAMENTO (SEM TELHADO)'!C27</f>
        <v>INST. ELÉT./TELEFÔNICA/CABEAMENTO ESTRUTURADO</v>
      </c>
      <c r="C12" s="213"/>
      <c r="D12" s="252"/>
      <c r="E12" s="252"/>
      <c r="F12" s="252"/>
      <c r="G12" s="253"/>
      <c r="H12" s="252">
        <v>1</v>
      </c>
      <c r="I12" s="252"/>
      <c r="J12" s="252"/>
      <c r="K12" s="253"/>
      <c r="L12" s="253"/>
      <c r="M12" s="253"/>
      <c r="N12" s="253"/>
      <c r="O12" s="246">
        <f>'ORÇAMENTO (SEM TELHADO)'!I42*9</f>
        <v>0</v>
      </c>
      <c r="P12" s="248" t="e">
        <f t="shared" si="0"/>
        <v>#DIV/0!</v>
      </c>
      <c r="Q12" s="1"/>
    </row>
    <row r="13" spans="1:17" ht="15.75" x14ac:dyDescent="0.25">
      <c r="A13" s="142" t="s">
        <v>105</v>
      </c>
      <c r="B13" s="142" t="str">
        <f>'ORÇAMENTO (SEM TELHADO)'!C44</f>
        <v>INSTALAÇÕES HIDRO-SANITÁRIAS</v>
      </c>
      <c r="C13" s="213"/>
      <c r="D13" s="252"/>
      <c r="E13" s="252"/>
      <c r="F13" s="252"/>
      <c r="G13" s="253"/>
      <c r="H13" s="252">
        <v>1</v>
      </c>
      <c r="I13" s="252"/>
      <c r="J13" s="252"/>
      <c r="K13" s="253"/>
      <c r="L13" s="253"/>
      <c r="M13" s="253"/>
      <c r="N13" s="253"/>
      <c r="O13" s="246">
        <f>'ORÇAMENTO (SEM TELHADO)'!I78*9</f>
        <v>0</v>
      </c>
      <c r="P13" s="248" t="e">
        <f t="shared" si="0"/>
        <v>#DIV/0!</v>
      </c>
      <c r="Q13" s="1"/>
    </row>
    <row r="14" spans="1:17" ht="15.75" x14ac:dyDescent="0.25">
      <c r="A14" s="142" t="s">
        <v>255</v>
      </c>
      <c r="B14" s="142" t="str">
        <f>'ORÇAMENTO (SEM TELHADO)'!C80</f>
        <v>ALVENARIAS E DIVISORIAS</v>
      </c>
      <c r="C14" s="213"/>
      <c r="D14" s="252"/>
      <c r="E14" s="252">
        <v>0.3333333</v>
      </c>
      <c r="F14" s="252">
        <v>0.3333333</v>
      </c>
      <c r="G14" s="252">
        <v>0.3333333</v>
      </c>
      <c r="H14" s="252"/>
      <c r="I14" s="252"/>
      <c r="J14" s="252"/>
      <c r="K14" s="253"/>
      <c r="L14" s="253"/>
      <c r="M14" s="253"/>
      <c r="N14" s="253"/>
      <c r="O14" s="246">
        <f>'ORÇAMENTO (SEM TELHADO)'!I82*9</f>
        <v>0</v>
      </c>
      <c r="P14" s="248" t="e">
        <f t="shared" si="0"/>
        <v>#DIV/0!</v>
      </c>
      <c r="Q14" s="1"/>
    </row>
    <row r="15" spans="1:17" ht="15.75" x14ac:dyDescent="0.25">
      <c r="A15" s="142" t="s">
        <v>362</v>
      </c>
      <c r="B15" s="142" t="str">
        <f>'ORÇAMENTO (SEM TELHADO)'!C84</f>
        <v>COBERTURAS</v>
      </c>
      <c r="C15" s="213"/>
      <c r="D15" s="252"/>
      <c r="E15" s="252"/>
      <c r="F15" s="252"/>
      <c r="G15" s="252"/>
      <c r="H15" s="252"/>
      <c r="I15" s="252">
        <v>1</v>
      </c>
      <c r="J15" s="252"/>
      <c r="K15" s="253"/>
      <c r="L15" s="253"/>
      <c r="M15" s="253"/>
      <c r="N15" s="253"/>
      <c r="O15" s="246">
        <f>'ORÇAMENTO (SEM TELHADO)'!I88*9</f>
        <v>0</v>
      </c>
      <c r="P15" s="248" t="e">
        <f t="shared" si="0"/>
        <v>#DIV/0!</v>
      </c>
      <c r="Q15" s="1"/>
    </row>
    <row r="16" spans="1:17" ht="15.75" x14ac:dyDescent="0.25">
      <c r="A16" s="142" t="s">
        <v>397</v>
      </c>
      <c r="B16" s="142" t="s">
        <v>396</v>
      </c>
      <c r="C16" s="213"/>
      <c r="D16" s="252"/>
      <c r="E16" s="252"/>
      <c r="F16" s="252"/>
      <c r="G16" s="252"/>
      <c r="H16" s="252">
        <v>0.3333333</v>
      </c>
      <c r="I16" s="252">
        <v>0.3333333</v>
      </c>
      <c r="J16" s="252">
        <v>0.3333333</v>
      </c>
      <c r="K16" s="253"/>
      <c r="L16" s="253"/>
      <c r="M16" s="253"/>
      <c r="N16" s="253"/>
      <c r="O16" s="246">
        <f>'ORÇAMENTO (SEM TELHADO)'!I94*9</f>
        <v>0</v>
      </c>
      <c r="P16" s="248" t="e">
        <f t="shared" si="0"/>
        <v>#DIV/0!</v>
      </c>
      <c r="Q16" s="1"/>
    </row>
    <row r="17" spans="1:17" ht="15.75" x14ac:dyDescent="0.25">
      <c r="A17" s="142" t="s">
        <v>398</v>
      </c>
      <c r="B17" s="142" t="str">
        <f>'ORÇAMENTO (SEM TELHADO)'!C96</f>
        <v>VIDROS</v>
      </c>
      <c r="C17" s="213"/>
      <c r="D17" s="252"/>
      <c r="E17" s="252"/>
      <c r="F17" s="252"/>
      <c r="G17" s="252"/>
      <c r="H17" s="252"/>
      <c r="I17" s="252"/>
      <c r="J17" s="254"/>
      <c r="K17" s="252">
        <v>1</v>
      </c>
      <c r="L17" s="253"/>
      <c r="M17" s="253"/>
      <c r="N17" s="253"/>
      <c r="O17" s="246">
        <f>'ORÇAMENTO (SEM TELHADO)'!I98*9</f>
        <v>0</v>
      </c>
      <c r="P17" s="248" t="e">
        <f t="shared" si="0"/>
        <v>#DIV/0!</v>
      </c>
      <c r="Q17" s="1"/>
    </row>
    <row r="18" spans="1:17" ht="15.75" x14ac:dyDescent="0.25">
      <c r="A18" s="142" t="s">
        <v>399</v>
      </c>
      <c r="B18" s="142" t="str">
        <f>'ORÇAMENTO (SEM TELHADO)'!C100</f>
        <v>REVESTIMENTO DE PAREDES</v>
      </c>
      <c r="C18" s="247"/>
      <c r="D18" s="255"/>
      <c r="E18" s="255"/>
      <c r="F18" s="255"/>
      <c r="G18" s="253"/>
      <c r="H18" s="255">
        <v>0.5</v>
      </c>
      <c r="I18" s="255">
        <v>0.5</v>
      </c>
      <c r="J18" s="255"/>
      <c r="K18" s="253"/>
      <c r="L18" s="253"/>
      <c r="M18" s="253"/>
      <c r="N18" s="253"/>
      <c r="O18" s="246">
        <f>'ORÇAMENTO (SEM TELHADO)'!I105*9</f>
        <v>0</v>
      </c>
      <c r="P18" s="248" t="e">
        <f t="shared" si="0"/>
        <v>#DIV/0!</v>
      </c>
      <c r="Q18" s="1"/>
    </row>
    <row r="19" spans="1:17" ht="15.75" x14ac:dyDescent="0.25">
      <c r="A19" s="142" t="s">
        <v>400</v>
      </c>
      <c r="B19" s="142" t="str">
        <f>'ORÇAMENTO (SEM TELHADO)'!C107</f>
        <v>REVESTIMENTO DE PISO</v>
      </c>
      <c r="C19" s="247"/>
      <c r="D19" s="255"/>
      <c r="E19" s="255"/>
      <c r="F19" s="255"/>
      <c r="G19" s="255"/>
      <c r="H19" s="253"/>
      <c r="I19" s="255">
        <v>1</v>
      </c>
      <c r="J19" s="255"/>
      <c r="K19" s="253"/>
      <c r="L19" s="253"/>
      <c r="M19" s="253"/>
      <c r="N19" s="253"/>
      <c r="O19" s="246">
        <f>'ORÇAMENTO (SEM TELHADO)'!I110*9</f>
        <v>0</v>
      </c>
      <c r="P19" s="248" t="e">
        <f t="shared" si="0"/>
        <v>#DIV/0!</v>
      </c>
      <c r="Q19" s="1"/>
    </row>
    <row r="20" spans="1:17" ht="15.75" x14ac:dyDescent="0.25">
      <c r="A20" s="142" t="s">
        <v>401</v>
      </c>
      <c r="B20" s="142" t="str">
        <f>'ORÇAMENTO (SEM TELHADO)'!C112</f>
        <v xml:space="preserve"> PINTURA</v>
      </c>
      <c r="C20" s="247"/>
      <c r="D20" s="255"/>
      <c r="E20" s="255"/>
      <c r="F20" s="255"/>
      <c r="G20" s="255"/>
      <c r="H20" s="253"/>
      <c r="I20" s="253"/>
      <c r="J20" s="255"/>
      <c r="K20" s="253"/>
      <c r="L20" s="255">
        <v>0.5</v>
      </c>
      <c r="M20" s="255">
        <v>0.5</v>
      </c>
      <c r="N20" s="253"/>
      <c r="O20" s="246">
        <f>'ORÇAMENTO (SEM TELHADO)'!I115*9</f>
        <v>0</v>
      </c>
      <c r="P20" s="248" t="e">
        <f t="shared" si="0"/>
        <v>#DIV/0!</v>
      </c>
      <c r="Q20" s="245"/>
    </row>
    <row r="21" spans="1:17" ht="15.75" x14ac:dyDescent="0.25">
      <c r="A21" s="142" t="s">
        <v>402</v>
      </c>
      <c r="B21" s="142" t="str">
        <f>'ORÇAMENTO (SEM TELHADO)'!C117</f>
        <v>DIVERSOS</v>
      </c>
      <c r="C21" s="247"/>
      <c r="D21" s="255"/>
      <c r="E21" s="255"/>
      <c r="F21" s="255"/>
      <c r="G21" s="255"/>
      <c r="H21" s="255"/>
      <c r="I21" s="255"/>
      <c r="J21" s="253"/>
      <c r="K21" s="253"/>
      <c r="L21" s="253"/>
      <c r="M21" s="253"/>
      <c r="N21" s="255">
        <v>1</v>
      </c>
      <c r="O21" s="246">
        <f>'ORÇAMENTO (SEM TELHADO)'!I121*9</f>
        <v>0</v>
      </c>
      <c r="P21" s="248" t="e">
        <f t="shared" si="0"/>
        <v>#DIV/0!</v>
      </c>
      <c r="Q21" s="1"/>
    </row>
    <row r="22" spans="1:17" x14ac:dyDescent="0.25">
      <c r="A22" s="142" t="s">
        <v>462</v>
      </c>
      <c r="B22" s="142" t="str">
        <f>'LOTE 02'!C18</f>
        <v>ADMINISTRAÇÃO - MENSALISTAS</v>
      </c>
      <c r="C22" s="255">
        <v>8.3333299999999999E-2</v>
      </c>
      <c r="D22" s="255">
        <v>8.3333299999999999E-2</v>
      </c>
      <c r="E22" s="255">
        <v>8.3333299999999999E-2</v>
      </c>
      <c r="F22" s="255">
        <v>8.3333299999999999E-2</v>
      </c>
      <c r="G22" s="255">
        <v>8.3333299999999999E-2</v>
      </c>
      <c r="H22" s="255">
        <v>8.3333299999999999E-2</v>
      </c>
      <c r="I22" s="255">
        <v>8.3333299999999999E-2</v>
      </c>
      <c r="J22" s="255">
        <v>8.3333299999999999E-2</v>
      </c>
      <c r="K22" s="255">
        <v>8.3333299999999999E-2</v>
      </c>
      <c r="L22" s="255">
        <v>8.3333299999999999E-2</v>
      </c>
      <c r="M22" s="255">
        <v>8.3333299999999999E-2</v>
      </c>
      <c r="N22" s="255">
        <v>8.3333299999999999E-2</v>
      </c>
      <c r="O22" s="246">
        <f>'LOTE 04'!H21*1.273</f>
        <v>0</v>
      </c>
      <c r="P22" s="248" t="e">
        <f t="shared" si="0"/>
        <v>#DIV/0!</v>
      </c>
      <c r="Q22" s="1"/>
    </row>
    <row r="23" spans="1:17" ht="15" customHeight="1" x14ac:dyDescent="0.25">
      <c r="A23" s="450" t="s">
        <v>460</v>
      </c>
      <c r="B23" s="451"/>
      <c r="C23" s="246">
        <f>$O$9*C9+$O$10*C10+$O$11*C11+$O$12*C12+$O$13*C13+$O$14*C14+$O$15*C15+$O$16*C16+$O$17*C17+$O$18*C18+$O$19*C19+$O$20*C20+$O$21*C21+$O$22*C22</f>
        <v>0</v>
      </c>
      <c r="D23" s="246">
        <f t="shared" ref="D23:N23" si="1">$O$9*D9+$O$10*D10+$O$11*D11+$O$12*D12+$O$13*D13+$O$14*D14+$O$15*D15+$O$16*D16+$O$17*D17+$O$18*D18+$O$19*D19+$O$20*D20+$O$21*D21+$O$22*D22</f>
        <v>0</v>
      </c>
      <c r="E23" s="246">
        <f t="shared" si="1"/>
        <v>0</v>
      </c>
      <c r="F23" s="246">
        <f t="shared" si="1"/>
        <v>0</v>
      </c>
      <c r="G23" s="246">
        <f t="shared" si="1"/>
        <v>0</v>
      </c>
      <c r="H23" s="246">
        <f t="shared" si="1"/>
        <v>0</v>
      </c>
      <c r="I23" s="246">
        <f t="shared" si="1"/>
        <v>0</v>
      </c>
      <c r="J23" s="246">
        <f t="shared" si="1"/>
        <v>0</v>
      </c>
      <c r="K23" s="246">
        <f t="shared" si="1"/>
        <v>0</v>
      </c>
      <c r="L23" s="246">
        <f t="shared" si="1"/>
        <v>0</v>
      </c>
      <c r="M23" s="246">
        <f t="shared" si="1"/>
        <v>0</v>
      </c>
      <c r="N23" s="246">
        <f t="shared" si="1"/>
        <v>0</v>
      </c>
      <c r="O23" s="250">
        <f>SUM(O9:O22)</f>
        <v>0</v>
      </c>
      <c r="P23" s="251">
        <v>1</v>
      </c>
      <c r="Q23" s="245"/>
    </row>
    <row r="24" spans="1:17" ht="15" customHeight="1" x14ac:dyDescent="0.25">
      <c r="A24" s="452" t="s">
        <v>72</v>
      </c>
      <c r="B24" s="452"/>
      <c r="C24" s="256" t="e">
        <f>C23/O23</f>
        <v>#DIV/0!</v>
      </c>
      <c r="D24" s="256" t="e">
        <f>(D23/$O$23)+C24</f>
        <v>#DIV/0!</v>
      </c>
      <c r="E24" s="256" t="e">
        <f t="shared" ref="E24:N24" si="2">(E23/$O$23)+D24</f>
        <v>#DIV/0!</v>
      </c>
      <c r="F24" s="256" t="e">
        <f t="shared" si="2"/>
        <v>#DIV/0!</v>
      </c>
      <c r="G24" s="256" t="e">
        <f t="shared" si="2"/>
        <v>#DIV/0!</v>
      </c>
      <c r="H24" s="256" t="e">
        <f t="shared" si="2"/>
        <v>#DIV/0!</v>
      </c>
      <c r="I24" s="256" t="e">
        <f t="shared" si="2"/>
        <v>#DIV/0!</v>
      </c>
      <c r="J24" s="256" t="e">
        <f t="shared" si="2"/>
        <v>#DIV/0!</v>
      </c>
      <c r="K24" s="256" t="e">
        <f t="shared" si="2"/>
        <v>#DIV/0!</v>
      </c>
      <c r="L24" s="256" t="e">
        <f t="shared" si="2"/>
        <v>#DIV/0!</v>
      </c>
      <c r="M24" s="256" t="e">
        <f t="shared" si="2"/>
        <v>#DIV/0!</v>
      </c>
      <c r="N24" s="256" t="e">
        <f t="shared" si="2"/>
        <v>#DIV/0!</v>
      </c>
      <c r="O24" s="246"/>
      <c r="P24" s="248"/>
      <c r="Q24" s="245"/>
    </row>
    <row r="25" spans="1:17" x14ac:dyDescent="0.25">
      <c r="A25" s="453" t="s">
        <v>73</v>
      </c>
      <c r="B25" s="453"/>
      <c r="C25" s="246">
        <f>C23</f>
        <v>0</v>
      </c>
      <c r="D25" s="246">
        <f t="shared" ref="D25:N25" si="3">C25+D23</f>
        <v>0</v>
      </c>
      <c r="E25" s="246">
        <f t="shared" si="3"/>
        <v>0</v>
      </c>
      <c r="F25" s="246">
        <f t="shared" si="3"/>
        <v>0</v>
      </c>
      <c r="G25" s="246">
        <f t="shared" si="3"/>
        <v>0</v>
      </c>
      <c r="H25" s="246">
        <f t="shared" si="3"/>
        <v>0</v>
      </c>
      <c r="I25" s="246">
        <f t="shared" si="3"/>
        <v>0</v>
      </c>
      <c r="J25" s="246">
        <f t="shared" si="3"/>
        <v>0</v>
      </c>
      <c r="K25" s="246">
        <f t="shared" si="3"/>
        <v>0</v>
      </c>
      <c r="L25" s="246">
        <f t="shared" si="3"/>
        <v>0</v>
      </c>
      <c r="M25" s="246">
        <f t="shared" si="3"/>
        <v>0</v>
      </c>
      <c r="N25" s="246">
        <f t="shared" si="3"/>
        <v>0</v>
      </c>
      <c r="O25" s="246"/>
      <c r="P25" s="248"/>
      <c r="Q25" s="1"/>
    </row>
    <row r="26" spans="1:17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245"/>
      <c r="P26" s="249"/>
      <c r="Q26" s="1"/>
    </row>
    <row r="27" spans="1:17" x14ac:dyDescent="0.25">
      <c r="A27" s="480"/>
      <c r="B27" s="481"/>
      <c r="C27" s="482"/>
      <c r="D27" s="482"/>
      <c r="E27" s="482"/>
      <c r="F27" s="482"/>
      <c r="G27" s="482"/>
      <c r="H27" s="482"/>
      <c r="I27" s="482"/>
      <c r="J27" s="482"/>
      <c r="K27" s="482"/>
      <c r="L27" s="482"/>
      <c r="M27" s="482"/>
      <c r="N27" s="482"/>
      <c r="O27" s="482"/>
      <c r="P27" s="483"/>
      <c r="Q27" s="1"/>
    </row>
    <row r="28" spans="1:17" x14ac:dyDescent="0.25">
      <c r="A28" s="484"/>
      <c r="B28" s="485"/>
      <c r="C28" s="486"/>
      <c r="D28" s="486"/>
      <c r="E28" s="486"/>
      <c r="F28" s="486"/>
      <c r="G28" s="486"/>
      <c r="H28" s="486"/>
      <c r="I28" s="486"/>
      <c r="J28" s="486"/>
      <c r="K28" s="486"/>
      <c r="L28" s="486"/>
      <c r="M28" s="486"/>
      <c r="N28" s="486"/>
      <c r="O28" s="486"/>
      <c r="P28" s="487"/>
      <c r="Q28" s="1"/>
    </row>
    <row r="29" spans="1:17" x14ac:dyDescent="0.25">
      <c r="A29" s="484"/>
      <c r="B29" s="485"/>
      <c r="C29" s="486" t="s">
        <v>459</v>
      </c>
      <c r="D29" s="486"/>
      <c r="E29" s="486"/>
      <c r="F29" s="486"/>
      <c r="G29" s="486"/>
      <c r="H29" s="486"/>
      <c r="I29" s="486"/>
      <c r="J29" s="486"/>
      <c r="K29" s="486"/>
      <c r="L29" s="486"/>
      <c r="M29" s="486"/>
      <c r="N29" s="486"/>
      <c r="O29" s="486"/>
      <c r="P29" s="487"/>
      <c r="Q29" s="1"/>
    </row>
    <row r="30" spans="1:17" x14ac:dyDescent="0.25">
      <c r="A30" s="484"/>
      <c r="B30" s="485"/>
      <c r="C30" s="486" t="s">
        <v>352</v>
      </c>
      <c r="D30" s="486"/>
      <c r="E30" s="486"/>
      <c r="F30" s="486"/>
      <c r="G30" s="486"/>
      <c r="H30" s="486"/>
      <c r="I30" s="486"/>
      <c r="J30" s="486"/>
      <c r="K30" s="486"/>
      <c r="L30" s="486"/>
      <c r="M30" s="486"/>
      <c r="N30" s="486"/>
      <c r="O30" s="486"/>
      <c r="P30" s="487"/>
      <c r="Q30" s="1"/>
    </row>
    <row r="31" spans="1:17" x14ac:dyDescent="0.25">
      <c r="A31" s="488" t="s">
        <v>474</v>
      </c>
      <c r="B31" s="489"/>
      <c r="C31" s="489"/>
      <c r="D31" s="489"/>
      <c r="E31" s="489"/>
      <c r="F31" s="489"/>
      <c r="G31" s="489"/>
      <c r="H31" s="489"/>
      <c r="I31" s="489"/>
      <c r="J31" s="489"/>
      <c r="K31" s="489"/>
      <c r="L31" s="489"/>
      <c r="M31" s="489"/>
      <c r="N31" s="489"/>
      <c r="O31" s="489"/>
      <c r="P31" s="490"/>
      <c r="Q31" s="1"/>
    </row>
    <row r="32" spans="1:17" x14ac:dyDescent="0.25">
      <c r="A32" s="454" t="s">
        <v>0</v>
      </c>
      <c r="B32" s="456" t="s">
        <v>33</v>
      </c>
      <c r="C32" s="458" t="s">
        <v>35</v>
      </c>
      <c r="D32" s="458"/>
      <c r="E32" s="458"/>
      <c r="F32" s="458"/>
      <c r="G32" s="458" t="s">
        <v>40</v>
      </c>
      <c r="H32" s="458"/>
      <c r="I32" s="458"/>
      <c r="J32" s="458"/>
      <c r="K32" s="458" t="s">
        <v>480</v>
      </c>
      <c r="L32" s="458"/>
      <c r="M32" s="458"/>
      <c r="N32" s="458"/>
      <c r="O32" s="446" t="s">
        <v>476</v>
      </c>
      <c r="P32" s="448" t="s">
        <v>477</v>
      </c>
      <c r="Q32" s="1"/>
    </row>
    <row r="33" spans="1:17" x14ac:dyDescent="0.25">
      <c r="A33" s="455"/>
      <c r="B33" s="457"/>
      <c r="C33" s="240" t="s">
        <v>36</v>
      </c>
      <c r="D33" s="244" t="s">
        <v>37</v>
      </c>
      <c r="E33" s="244" t="s">
        <v>38</v>
      </c>
      <c r="F33" s="241" t="s">
        <v>39</v>
      </c>
      <c r="G33" s="244" t="s">
        <v>36</v>
      </c>
      <c r="H33" s="244" t="s">
        <v>37</v>
      </c>
      <c r="I33" s="244" t="s">
        <v>38</v>
      </c>
      <c r="J33" s="244" t="s">
        <v>39</v>
      </c>
      <c r="K33" s="244" t="s">
        <v>36</v>
      </c>
      <c r="L33" s="244" t="s">
        <v>37</v>
      </c>
      <c r="M33" s="244" t="s">
        <v>38</v>
      </c>
      <c r="N33" s="244" t="s">
        <v>39</v>
      </c>
      <c r="O33" s="447"/>
      <c r="P33" s="449"/>
      <c r="Q33" s="1"/>
    </row>
    <row r="34" spans="1:17" x14ac:dyDescent="0.25">
      <c r="A34" s="257">
        <v>2</v>
      </c>
      <c r="B34" s="142" t="s">
        <v>482</v>
      </c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246"/>
      <c r="P34" s="248"/>
      <c r="Q34" s="1"/>
    </row>
    <row r="35" spans="1:17" ht="15.75" x14ac:dyDescent="0.25">
      <c r="A35" s="142" t="s">
        <v>49</v>
      </c>
      <c r="B35" s="142" t="str">
        <f>'ORÇAMENTO (COM TELHADO)'!C11</f>
        <v xml:space="preserve"> SERVIÇOS PRELIMINARES</v>
      </c>
      <c r="C35" s="252">
        <v>0.5</v>
      </c>
      <c r="D35" s="252">
        <v>0.5</v>
      </c>
      <c r="E35" s="213"/>
      <c r="F35" s="213"/>
      <c r="G35" s="213"/>
      <c r="H35" s="213"/>
      <c r="I35" s="213"/>
      <c r="J35" s="213"/>
      <c r="K35" s="142"/>
      <c r="L35" s="142"/>
      <c r="M35" s="142"/>
      <c r="N35" s="142"/>
      <c r="O35" s="246">
        <f>('LOTE 05'!H16+'ORÇAMENTO (COM TELHADO)'!H19*8)*1.273</f>
        <v>0</v>
      </c>
      <c r="P35" s="248"/>
      <c r="Q35" s="1"/>
    </row>
    <row r="36" spans="1:17" x14ac:dyDescent="0.25">
      <c r="A36" s="142" t="s">
        <v>377</v>
      </c>
      <c r="B36" s="142" t="str">
        <f>'ORÇAMENTO (COM TELHADO)'!C21</f>
        <v>TRANSPORTES</v>
      </c>
      <c r="C36" s="255">
        <v>8.3333299999999999E-2</v>
      </c>
      <c r="D36" s="255">
        <v>8.3333299999999999E-2</v>
      </c>
      <c r="E36" s="255">
        <v>8.3333299999999999E-2</v>
      </c>
      <c r="F36" s="255">
        <v>8.3333299999999999E-2</v>
      </c>
      <c r="G36" s="255">
        <v>8.3333299999999999E-2</v>
      </c>
      <c r="H36" s="255">
        <v>8.3333299999999999E-2</v>
      </c>
      <c r="I36" s="255">
        <v>8.3333299999999999E-2</v>
      </c>
      <c r="J36" s="255">
        <v>8.3333299999999999E-2</v>
      </c>
      <c r="K36" s="255">
        <v>8.3333299999999999E-2</v>
      </c>
      <c r="L36" s="255">
        <v>8.3333299999999999E-2</v>
      </c>
      <c r="M36" s="255">
        <v>8.3333299999999999E-2</v>
      </c>
      <c r="N36" s="255">
        <v>8.3333299999999999E-2</v>
      </c>
      <c r="O36" s="246">
        <f>'ORÇAMENTO (COM TELHADO)'!I23*8</f>
        <v>0</v>
      </c>
      <c r="P36" s="248"/>
      <c r="Q36" s="1"/>
    </row>
    <row r="37" spans="1:17" ht="15.75" x14ac:dyDescent="0.25">
      <c r="A37" s="142" t="s">
        <v>448</v>
      </c>
      <c r="B37" s="142" t="str">
        <f>'ORÇAMENTO (COM TELHADO)'!C25</f>
        <v xml:space="preserve"> ESTRUTURA</v>
      </c>
      <c r="C37" s="213"/>
      <c r="D37" s="252"/>
      <c r="E37" s="252">
        <v>0.3333333</v>
      </c>
      <c r="F37" s="252">
        <v>0.3333333</v>
      </c>
      <c r="G37" s="252">
        <v>0.3333333</v>
      </c>
      <c r="H37" s="252"/>
      <c r="I37" s="252"/>
      <c r="J37" s="252"/>
      <c r="K37" s="253"/>
      <c r="L37" s="253"/>
      <c r="M37" s="253"/>
      <c r="N37" s="253"/>
      <c r="O37" s="246">
        <f>'ORÇAMENTO (COM TELHADO)'!I27*8</f>
        <v>0</v>
      </c>
      <c r="P37" s="248"/>
      <c r="Q37" s="1"/>
    </row>
    <row r="38" spans="1:17" ht="15.75" x14ac:dyDescent="0.25">
      <c r="A38" s="142" t="s">
        <v>449</v>
      </c>
      <c r="B38" s="142" t="str">
        <f>'ORÇAMENTO (COM TELHADO)'!C29</f>
        <v>INST. ELÉT./TELEFÔNICA/CABEAMENTO ESTRUTURADO</v>
      </c>
      <c r="C38" s="213"/>
      <c r="D38" s="252"/>
      <c r="E38" s="252"/>
      <c r="F38" s="252"/>
      <c r="G38" s="253"/>
      <c r="H38" s="252">
        <v>1</v>
      </c>
      <c r="I38" s="252"/>
      <c r="J38" s="252"/>
      <c r="K38" s="253"/>
      <c r="L38" s="253"/>
      <c r="M38" s="253"/>
      <c r="N38" s="253"/>
      <c r="O38" s="246">
        <f>'ORÇAMENTO (COM TELHADO)'!I44*8</f>
        <v>0</v>
      </c>
      <c r="P38" s="248"/>
      <c r="Q38" s="1"/>
    </row>
    <row r="39" spans="1:17" ht="15.75" x14ac:dyDescent="0.25">
      <c r="A39" s="142" t="s">
        <v>450</v>
      </c>
      <c r="B39" s="142" t="str">
        <f>'ORÇAMENTO (COM TELHADO)'!C46</f>
        <v>INSTALÇÕES HIDRO-SANITÁRIAS</v>
      </c>
      <c r="C39" s="213"/>
      <c r="D39" s="252"/>
      <c r="E39" s="252"/>
      <c r="F39" s="252"/>
      <c r="G39" s="253"/>
      <c r="H39" s="252">
        <v>1</v>
      </c>
      <c r="I39" s="252"/>
      <c r="J39" s="252"/>
      <c r="K39" s="253"/>
      <c r="L39" s="253"/>
      <c r="M39" s="253"/>
      <c r="N39" s="253"/>
      <c r="O39" s="246">
        <f>'ORÇAMENTO (COM TELHADO)'!I80*8</f>
        <v>0</v>
      </c>
      <c r="P39" s="248"/>
      <c r="Q39" s="1"/>
    </row>
    <row r="40" spans="1:17" ht="15.75" x14ac:dyDescent="0.25">
      <c r="A40" s="142" t="s">
        <v>451</v>
      </c>
      <c r="B40" s="142" t="str">
        <f>'ORÇAMENTO (COM TELHADO)'!C82</f>
        <v>ALVENARIAS E DIVISORIAS</v>
      </c>
      <c r="C40" s="213"/>
      <c r="D40" s="252"/>
      <c r="E40" s="252">
        <v>0.3333333</v>
      </c>
      <c r="F40" s="252">
        <v>0.3333333</v>
      </c>
      <c r="G40" s="252">
        <v>0.3333333</v>
      </c>
      <c r="H40" s="252"/>
      <c r="I40" s="252"/>
      <c r="J40" s="252"/>
      <c r="K40" s="253"/>
      <c r="L40" s="253"/>
      <c r="M40" s="253"/>
      <c r="N40" s="253"/>
      <c r="O40" s="246">
        <f>'ORÇAMENTO (COM TELHADO)'!I84*8</f>
        <v>0</v>
      </c>
      <c r="P40" s="248"/>
      <c r="Q40" s="1"/>
    </row>
    <row r="41" spans="1:17" s="141" customFormat="1" ht="15.75" x14ac:dyDescent="0.25">
      <c r="A41" s="142" t="s">
        <v>452</v>
      </c>
      <c r="B41" s="142" t="str">
        <f>'ORÇAMENTO (COM TELHADO)'!C86</f>
        <v>ESTRUTURA DE MADEIRA</v>
      </c>
      <c r="C41" s="213"/>
      <c r="D41" s="252"/>
      <c r="E41" s="252"/>
      <c r="F41" s="252"/>
      <c r="G41" s="252"/>
      <c r="H41" s="252">
        <v>0.25</v>
      </c>
      <c r="I41" s="252">
        <v>0.25</v>
      </c>
      <c r="J41" s="252">
        <v>0.25</v>
      </c>
      <c r="K41" s="252">
        <v>0.25</v>
      </c>
      <c r="L41" s="253"/>
      <c r="M41" s="253"/>
      <c r="N41" s="253"/>
      <c r="O41" s="246">
        <f>'ORÇAMENTO (COM TELHADO)'!I88*8</f>
        <v>0</v>
      </c>
      <c r="P41" s="248"/>
      <c r="Q41" s="1"/>
    </row>
    <row r="42" spans="1:17" ht="15.75" x14ac:dyDescent="0.25">
      <c r="A42" s="142" t="s">
        <v>453</v>
      </c>
      <c r="B42" s="142" t="str">
        <f>'ORÇAMENTO (COM TELHADO)'!C90</f>
        <v>COBERTURAS</v>
      </c>
      <c r="C42" s="213"/>
      <c r="D42" s="252"/>
      <c r="E42" s="252"/>
      <c r="F42" s="252"/>
      <c r="G42" s="252"/>
      <c r="H42" s="252">
        <v>0.5</v>
      </c>
      <c r="I42" s="252">
        <v>0.5</v>
      </c>
      <c r="J42" s="252"/>
      <c r="K42" s="253"/>
      <c r="L42" s="253"/>
      <c r="M42" s="253"/>
      <c r="N42" s="253"/>
      <c r="O42" s="246">
        <f>'ORÇAMENTO (COM TELHADO)'!I95*8</f>
        <v>0</v>
      </c>
      <c r="P42" s="248"/>
      <c r="Q42" s="1"/>
    </row>
    <row r="43" spans="1:17" ht="15.75" x14ac:dyDescent="0.25">
      <c r="A43" s="142" t="s">
        <v>454</v>
      </c>
      <c r="B43" s="142" t="s">
        <v>478</v>
      </c>
      <c r="C43" s="213"/>
      <c r="D43" s="252"/>
      <c r="E43" s="252"/>
      <c r="F43" s="252"/>
      <c r="G43" s="252"/>
      <c r="H43" s="252">
        <v>0.3333333</v>
      </c>
      <c r="I43" s="252">
        <v>0.3333333</v>
      </c>
      <c r="J43" s="252">
        <v>0.3333333</v>
      </c>
      <c r="K43" s="253"/>
      <c r="L43" s="253"/>
      <c r="M43" s="253"/>
      <c r="N43" s="253"/>
      <c r="O43" s="246">
        <f>'ORÇAMENTO (COM TELHADO)'!I101*8</f>
        <v>0</v>
      </c>
      <c r="P43" s="248"/>
      <c r="Q43" s="1"/>
    </row>
    <row r="44" spans="1:17" ht="15.75" x14ac:dyDescent="0.25">
      <c r="A44" s="142" t="s">
        <v>455</v>
      </c>
      <c r="B44" s="142" t="str">
        <f>'ORÇAMENTO (COM TELHADO)'!C103</f>
        <v>VIDROS</v>
      </c>
      <c r="C44" s="213"/>
      <c r="D44" s="252"/>
      <c r="E44" s="252"/>
      <c r="F44" s="252"/>
      <c r="G44" s="252"/>
      <c r="H44" s="252"/>
      <c r="I44" s="252"/>
      <c r="J44" s="254"/>
      <c r="K44" s="252">
        <v>1</v>
      </c>
      <c r="L44" s="253"/>
      <c r="M44" s="253"/>
      <c r="N44" s="253"/>
      <c r="O44" s="246">
        <f>'ORÇAMENTO (COM TELHADO)'!I105*8</f>
        <v>0</v>
      </c>
      <c r="P44" s="248"/>
      <c r="Q44" s="1"/>
    </row>
    <row r="45" spans="1:17" ht="15.75" x14ac:dyDescent="0.25">
      <c r="A45" s="142" t="s">
        <v>456</v>
      </c>
      <c r="B45" s="142" t="str">
        <f>'ORÇAMENTO (COM TELHADO)'!C107</f>
        <v>REVESTIMENTO DE PAREDES</v>
      </c>
      <c r="C45" s="247"/>
      <c r="D45" s="255"/>
      <c r="E45" s="255"/>
      <c r="F45" s="255"/>
      <c r="G45" s="253"/>
      <c r="H45" s="255">
        <v>0.5</v>
      </c>
      <c r="I45" s="255">
        <v>0.5</v>
      </c>
      <c r="J45" s="255"/>
      <c r="K45" s="253"/>
      <c r="L45" s="253"/>
      <c r="M45" s="253"/>
      <c r="N45" s="253"/>
      <c r="O45" s="246">
        <f>'ORÇAMENTO (COM TELHADO)'!I112*8</f>
        <v>0</v>
      </c>
      <c r="P45" s="248"/>
      <c r="Q45" s="1"/>
    </row>
    <row r="46" spans="1:17" ht="15.75" x14ac:dyDescent="0.25">
      <c r="A46" s="142" t="s">
        <v>457</v>
      </c>
      <c r="B46" s="142" t="str">
        <f>'ORÇAMENTO (COM TELHADO)'!C114</f>
        <v>REVESTIMENTO DE PISO</v>
      </c>
      <c r="C46" s="247"/>
      <c r="D46" s="255"/>
      <c r="E46" s="255"/>
      <c r="F46" s="255"/>
      <c r="G46" s="255"/>
      <c r="H46" s="253"/>
      <c r="I46" s="255">
        <v>1</v>
      </c>
      <c r="J46" s="255"/>
      <c r="K46" s="253"/>
      <c r="L46" s="253"/>
      <c r="M46" s="253"/>
      <c r="N46" s="253"/>
      <c r="O46" s="246">
        <f>'ORÇAMENTO (COM TELHADO)'!I117*8</f>
        <v>0</v>
      </c>
      <c r="P46" s="248"/>
      <c r="Q46" s="1"/>
    </row>
    <row r="47" spans="1:17" ht="15.75" x14ac:dyDescent="0.25">
      <c r="A47" s="142" t="s">
        <v>458</v>
      </c>
      <c r="B47" s="142" t="str">
        <f>'ORÇAMENTO (COM TELHADO)'!C119</f>
        <v xml:space="preserve"> PINTURA</v>
      </c>
      <c r="C47" s="247"/>
      <c r="D47" s="255"/>
      <c r="E47" s="255"/>
      <c r="F47" s="255"/>
      <c r="G47" s="255"/>
      <c r="H47" s="253"/>
      <c r="I47" s="253"/>
      <c r="J47" s="255"/>
      <c r="K47" s="253"/>
      <c r="L47" s="255">
        <v>0.5</v>
      </c>
      <c r="M47" s="255">
        <v>0.5</v>
      </c>
      <c r="N47" s="253"/>
      <c r="O47" s="246">
        <f>'ORÇAMENTO (COM TELHADO)'!I122*8</f>
        <v>0</v>
      </c>
      <c r="P47" s="248"/>
      <c r="Q47" s="1"/>
    </row>
    <row r="48" spans="1:17" ht="15.75" x14ac:dyDescent="0.25">
      <c r="A48" s="142" t="s">
        <v>461</v>
      </c>
      <c r="B48" s="142" t="str">
        <f>'ORÇAMENTO (COM TELHADO)'!C124</f>
        <v>DIVERSOS</v>
      </c>
      <c r="C48" s="247"/>
      <c r="D48" s="255"/>
      <c r="E48" s="255"/>
      <c r="F48" s="255"/>
      <c r="G48" s="255"/>
      <c r="H48" s="255"/>
      <c r="I48" s="255"/>
      <c r="J48" s="253"/>
      <c r="K48" s="253"/>
      <c r="L48" s="253"/>
      <c r="M48" s="253"/>
      <c r="N48" s="255">
        <v>1</v>
      </c>
      <c r="O48" s="246">
        <f>'ORÇAMENTO (COM TELHADO)'!I128*8</f>
        <v>0</v>
      </c>
      <c r="P48" s="248"/>
      <c r="Q48" s="1"/>
    </row>
    <row r="49" spans="1:17" x14ac:dyDescent="0.25">
      <c r="A49" s="142" t="s">
        <v>484</v>
      </c>
      <c r="B49" s="142" t="str">
        <f>'LOTE 05'!C18</f>
        <v>ADMINISTRAÇÃO - MENSALISTAS</v>
      </c>
      <c r="C49" s="255">
        <v>8.3333329999999997E-2</v>
      </c>
      <c r="D49" s="255">
        <v>8.3333329999999997E-2</v>
      </c>
      <c r="E49" s="255">
        <v>8.3333329999999997E-2</v>
      </c>
      <c r="F49" s="255">
        <v>8.3333329999999997E-2</v>
      </c>
      <c r="G49" s="255">
        <v>8.3333329999999997E-2</v>
      </c>
      <c r="H49" s="255">
        <v>8.3333329999999997E-2</v>
      </c>
      <c r="I49" s="255">
        <v>8.3333329999999997E-2</v>
      </c>
      <c r="J49" s="255">
        <v>8.3333329999999997E-2</v>
      </c>
      <c r="K49" s="255">
        <v>8.3333329999999997E-2</v>
      </c>
      <c r="L49" s="255">
        <v>8.3333329999999997E-2</v>
      </c>
      <c r="M49" s="255">
        <v>8.3333329999999997E-2</v>
      </c>
      <c r="N49" s="255">
        <v>8.3333329999999997E-2</v>
      </c>
      <c r="O49" s="246">
        <f>'LOTE 05'!H21*1.273</f>
        <v>0</v>
      </c>
      <c r="P49" s="248"/>
      <c r="Q49" s="1"/>
    </row>
    <row r="50" spans="1:17" x14ac:dyDescent="0.25">
      <c r="A50" s="450" t="s">
        <v>460</v>
      </c>
      <c r="B50" s="451"/>
      <c r="C50" s="246">
        <f>$O$35*C35+$O$36*C36+$O$37*C37+$O$38*C38+$O$39*C39+$O$40*C40+$O$41*C41+$O$42*C42+$O$43*C43+$O$44*C44+$O$45*C45+$O$46*C46+$O$47*C47+$O$48*C48+$O$49*C49</f>
        <v>0</v>
      </c>
      <c r="D50" s="246">
        <f t="shared" ref="D50:N50" si="4">$O$35*D35+$O$36*D36+$O$37*D37+$O$38*D38+$O$39*D39+$O$40*D40+$O$41*D41+$O$42*D42+$O$43*D43+$O$44*D44+$O$45*D45+$O$46*D46+$O$47*D47+$O$48*D48+$O$49*D49</f>
        <v>0</v>
      </c>
      <c r="E50" s="246">
        <f t="shared" si="4"/>
        <v>0</v>
      </c>
      <c r="F50" s="246">
        <f t="shared" si="4"/>
        <v>0</v>
      </c>
      <c r="G50" s="246">
        <f t="shared" si="4"/>
        <v>0</v>
      </c>
      <c r="H50" s="246">
        <f t="shared" si="4"/>
        <v>0</v>
      </c>
      <c r="I50" s="246">
        <f t="shared" si="4"/>
        <v>0</v>
      </c>
      <c r="J50" s="246">
        <f t="shared" si="4"/>
        <v>0</v>
      </c>
      <c r="K50" s="246">
        <f t="shared" si="4"/>
        <v>0</v>
      </c>
      <c r="L50" s="246">
        <f t="shared" si="4"/>
        <v>0</v>
      </c>
      <c r="M50" s="246">
        <f t="shared" si="4"/>
        <v>0</v>
      </c>
      <c r="N50" s="246">
        <f t="shared" si="4"/>
        <v>0</v>
      </c>
      <c r="O50" s="250">
        <f>SUM(O35:O49)</f>
        <v>0</v>
      </c>
      <c r="P50" s="251">
        <v>1</v>
      </c>
      <c r="Q50" s="1"/>
    </row>
    <row r="51" spans="1:17" x14ac:dyDescent="0.25">
      <c r="A51" s="452" t="s">
        <v>72</v>
      </c>
      <c r="B51" s="452"/>
      <c r="C51" s="256" t="e">
        <f>C50/O50</f>
        <v>#DIV/0!</v>
      </c>
      <c r="D51" s="248" t="e">
        <f>(D50/$O$50)+C51</f>
        <v>#DIV/0!</v>
      </c>
      <c r="E51" s="248" t="e">
        <f t="shared" ref="E51:N51" si="5">(E50/$O$50)+D51</f>
        <v>#DIV/0!</v>
      </c>
      <c r="F51" s="248" t="e">
        <f t="shared" si="5"/>
        <v>#DIV/0!</v>
      </c>
      <c r="G51" s="248" t="e">
        <f t="shared" si="5"/>
        <v>#DIV/0!</v>
      </c>
      <c r="H51" s="248" t="e">
        <f t="shared" si="5"/>
        <v>#DIV/0!</v>
      </c>
      <c r="I51" s="248" t="e">
        <f t="shared" si="5"/>
        <v>#DIV/0!</v>
      </c>
      <c r="J51" s="248" t="e">
        <f t="shared" si="5"/>
        <v>#DIV/0!</v>
      </c>
      <c r="K51" s="248" t="e">
        <f t="shared" si="5"/>
        <v>#DIV/0!</v>
      </c>
      <c r="L51" s="248" t="e">
        <f t="shared" si="5"/>
        <v>#DIV/0!</v>
      </c>
      <c r="M51" s="248" t="e">
        <f t="shared" si="5"/>
        <v>#DIV/0!</v>
      </c>
      <c r="N51" s="248" t="e">
        <f t="shared" si="5"/>
        <v>#DIV/0!</v>
      </c>
      <c r="O51" s="246"/>
      <c r="P51" s="248"/>
      <c r="Q51" s="1"/>
    </row>
    <row r="52" spans="1:17" x14ac:dyDescent="0.25">
      <c r="A52" s="453" t="s">
        <v>73</v>
      </c>
      <c r="B52" s="453"/>
      <c r="C52" s="246">
        <f>C50</f>
        <v>0</v>
      </c>
      <c r="D52" s="246">
        <f>C52+D50</f>
        <v>0</v>
      </c>
      <c r="E52" s="246">
        <f>D52+E50</f>
        <v>0</v>
      </c>
      <c r="F52" s="246">
        <f>E52+F50</f>
        <v>0</v>
      </c>
      <c r="G52" s="246">
        <f>F52+G50</f>
        <v>0</v>
      </c>
      <c r="H52" s="246">
        <f t="shared" ref="H52:N52" si="6">G52+H50</f>
        <v>0</v>
      </c>
      <c r="I52" s="246">
        <f t="shared" si="6"/>
        <v>0</v>
      </c>
      <c r="J52" s="246">
        <f t="shared" si="6"/>
        <v>0</v>
      </c>
      <c r="K52" s="246">
        <f t="shared" si="6"/>
        <v>0</v>
      </c>
      <c r="L52" s="246">
        <f t="shared" si="6"/>
        <v>0</v>
      </c>
      <c r="M52" s="246">
        <f t="shared" si="6"/>
        <v>0</v>
      </c>
      <c r="N52" s="246">
        <f t="shared" si="6"/>
        <v>0</v>
      </c>
      <c r="O52" s="246"/>
      <c r="P52" s="248"/>
      <c r="Q52" s="1"/>
    </row>
    <row r="53" spans="1:17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245"/>
      <c r="P53" s="249"/>
      <c r="Q53" s="1"/>
    </row>
    <row r="54" spans="1:17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245"/>
      <c r="P54" s="249"/>
      <c r="Q54" s="1"/>
    </row>
    <row r="55" spans="1:17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245"/>
      <c r="P55" s="249"/>
      <c r="Q55" s="1"/>
    </row>
    <row r="56" spans="1:17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245"/>
      <c r="P56" s="249"/>
      <c r="Q56" s="1"/>
    </row>
    <row r="57" spans="1:17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245"/>
      <c r="P57" s="249"/>
      <c r="Q57" s="1"/>
    </row>
    <row r="58" spans="1:17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245"/>
      <c r="P58" s="249"/>
      <c r="Q58" s="1"/>
    </row>
    <row r="59" spans="1:17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245"/>
      <c r="P59" s="249"/>
      <c r="Q59" s="1"/>
    </row>
    <row r="60" spans="1:17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245"/>
      <c r="P60" s="249"/>
      <c r="Q60" s="1"/>
    </row>
    <row r="61" spans="1:17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245"/>
      <c r="P61" s="249"/>
      <c r="Q61" s="1"/>
    </row>
  </sheetData>
  <sheetProtection algorithmName="SHA-512" hashValue="woE8aXzRnLfFEsdKi+FNJ1hh90GXJknzYt6gd54/mMa56nnUsKJ7yNgW5HmUoDALvnWzwQjT5j5/fF3IfQ9Scw==" saltValue="f6psQHSj9BkmnNIX8QNYXw==" spinCount="100000" sheet="1" objects="1" scenarios="1"/>
  <mergeCells count="30">
    <mergeCell ref="C1:P1"/>
    <mergeCell ref="C2:P2"/>
    <mergeCell ref="C3:P3"/>
    <mergeCell ref="C4:P4"/>
    <mergeCell ref="A5:P5"/>
    <mergeCell ref="O6:O7"/>
    <mergeCell ref="P6:P7"/>
    <mergeCell ref="A23:B23"/>
    <mergeCell ref="A24:B24"/>
    <mergeCell ref="A25:B25"/>
    <mergeCell ref="A6:A7"/>
    <mergeCell ref="B6:B7"/>
    <mergeCell ref="C6:F6"/>
    <mergeCell ref="G6:J6"/>
    <mergeCell ref="K6:N6"/>
    <mergeCell ref="C27:P27"/>
    <mergeCell ref="C28:P28"/>
    <mergeCell ref="C29:P29"/>
    <mergeCell ref="C30:P30"/>
    <mergeCell ref="A31:P31"/>
    <mergeCell ref="O32:O33"/>
    <mergeCell ref="P32:P33"/>
    <mergeCell ref="A50:B50"/>
    <mergeCell ref="A51:B51"/>
    <mergeCell ref="A52:B52"/>
    <mergeCell ref="A32:A33"/>
    <mergeCell ref="B32:B33"/>
    <mergeCell ref="C32:F32"/>
    <mergeCell ref="G32:J32"/>
    <mergeCell ref="K32:N32"/>
  </mergeCells>
  <conditionalFormatting sqref="C9:J9 C12:F13 H12:J13 C17:I17 K17 C18:F18 H18:J18 I19:J19 C19:G20 C21:I21 N21 J20 L20:M20 C11:J11 C14:J16">
    <cfRule type="notContainsBlanks" dxfId="6" priority="7">
      <formula>LEN(TRIM(C9))&gt;0</formula>
    </cfRule>
  </conditionalFormatting>
  <conditionalFormatting sqref="C35:J35 C38:F39 H38:J39 C44:I44 K44 C45:F45 H45:J45 I46:J46 C46:G47 C48:I48 N48 J47 L47:M47 C36:N36 C37:D37 C40:J42 F37:J37 C43:G43 I43:J43 C49:N49">
    <cfRule type="notContainsBlanks" dxfId="5" priority="6">
      <formula>LEN(TRIM(C35))&gt;0</formula>
    </cfRule>
  </conditionalFormatting>
  <conditionalFormatting sqref="C10:N10">
    <cfRule type="notContainsBlanks" dxfId="4" priority="5">
      <formula>LEN(TRIM(C10))&gt;0</formula>
    </cfRule>
  </conditionalFormatting>
  <conditionalFormatting sqref="C22:N22">
    <cfRule type="notContainsBlanks" dxfId="3" priority="4">
      <formula>LEN(TRIM(C22))&gt;0</formula>
    </cfRule>
  </conditionalFormatting>
  <conditionalFormatting sqref="E37">
    <cfRule type="notContainsBlanks" dxfId="2" priority="3">
      <formula>LEN(TRIM(E37))&gt;0</formula>
    </cfRule>
  </conditionalFormatting>
  <conditionalFormatting sqref="H43">
    <cfRule type="notContainsBlanks" dxfId="1" priority="2">
      <formula>LEN(TRIM(H43))&gt;0</formula>
    </cfRule>
  </conditionalFormatting>
  <conditionalFormatting sqref="K41">
    <cfRule type="notContainsBlanks" dxfId="0" priority="1">
      <formula>LEN(TRIM(K41))&gt;0</formula>
    </cfRule>
  </conditionalFormatting>
  <pageMargins left="0.51181102362204722" right="0.51181102362204722" top="0.78740157480314965" bottom="0.78740157480314965" header="0.31496062992125984" footer="0.31496062992125984"/>
  <pageSetup paperSize="9" scale="55" orientation="landscape" horizontalDpi="4294967293" vertic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5" sqref="H5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5"/>
  <sheetViews>
    <sheetView zoomScale="115" zoomScaleNormal="115" workbookViewId="0">
      <selection sqref="A1:G1"/>
    </sheetView>
  </sheetViews>
  <sheetFormatPr defaultRowHeight="15" x14ac:dyDescent="0.25"/>
  <cols>
    <col min="1" max="1" width="7" style="10" customWidth="1"/>
    <col min="2" max="2" width="58.5703125" style="24" customWidth="1"/>
    <col min="3" max="3" width="9" style="8" customWidth="1"/>
    <col min="4" max="4" width="14.28515625" style="9" customWidth="1"/>
    <col min="5" max="6" width="13.140625" style="9" customWidth="1"/>
    <col min="7" max="7" width="12.140625" style="9" customWidth="1"/>
    <col min="8" max="8" width="9.140625" style="141"/>
    <col min="9" max="9" width="9.140625" style="141" customWidth="1"/>
    <col min="10" max="16384" width="9.140625" style="141"/>
  </cols>
  <sheetData>
    <row r="1" spans="1:9" x14ac:dyDescent="0.25">
      <c r="A1" s="405"/>
      <c r="B1" s="406"/>
      <c r="C1" s="406"/>
      <c r="D1" s="406"/>
      <c r="E1" s="406"/>
      <c r="F1" s="406"/>
      <c r="G1" s="407"/>
    </row>
    <row r="2" spans="1:9" x14ac:dyDescent="0.25">
      <c r="A2" s="408"/>
      <c r="B2" s="409"/>
      <c r="C2" s="409"/>
      <c r="D2" s="409"/>
      <c r="E2" s="409"/>
      <c r="F2" s="409"/>
      <c r="G2" s="410"/>
    </row>
    <row r="3" spans="1:9" x14ac:dyDescent="0.25">
      <c r="A3" s="408" t="s">
        <v>364</v>
      </c>
      <c r="B3" s="409"/>
      <c r="C3" s="409"/>
      <c r="D3" s="409"/>
      <c r="E3" s="409"/>
      <c r="F3" s="409"/>
      <c r="G3" s="410"/>
    </row>
    <row r="4" spans="1:9" ht="15.75" thickBot="1" x14ac:dyDescent="0.3">
      <c r="A4" s="408" t="s">
        <v>70</v>
      </c>
      <c r="B4" s="409"/>
      <c r="C4" s="409"/>
      <c r="D4" s="409"/>
      <c r="E4" s="409"/>
      <c r="F4" s="409"/>
      <c r="G4" s="410"/>
    </row>
    <row r="5" spans="1:9" ht="15.75" thickBot="1" x14ac:dyDescent="0.3">
      <c r="A5" s="159" t="s">
        <v>0</v>
      </c>
      <c r="B5" s="160" t="s">
        <v>2</v>
      </c>
      <c r="C5" s="113" t="s">
        <v>4</v>
      </c>
      <c r="D5" s="411" t="s">
        <v>32</v>
      </c>
      <c r="E5" s="412"/>
      <c r="F5" s="412"/>
      <c r="G5" s="413"/>
      <c r="H5" s="1"/>
    </row>
    <row r="6" spans="1:9" ht="15.75" thickBot="1" x14ac:dyDescent="0.3">
      <c r="A6" s="328" t="s">
        <v>28</v>
      </c>
      <c r="B6" s="329"/>
      <c r="C6" s="329"/>
      <c r="D6" s="329"/>
      <c r="E6" s="329"/>
      <c r="F6" s="329"/>
      <c r="G6" s="330"/>
      <c r="H6" s="1"/>
    </row>
    <row r="7" spans="1:9" x14ac:dyDescent="0.25">
      <c r="A7" s="216" t="s">
        <v>48</v>
      </c>
      <c r="B7" s="66" t="s">
        <v>84</v>
      </c>
      <c r="C7" s="397" t="s">
        <v>43</v>
      </c>
      <c r="D7" s="397" t="s">
        <v>41</v>
      </c>
      <c r="E7" s="397" t="s">
        <v>42</v>
      </c>
      <c r="F7" s="399" t="s">
        <v>7</v>
      </c>
      <c r="G7" s="400"/>
      <c r="H7" s="144"/>
      <c r="I7" s="144"/>
    </row>
    <row r="8" spans="1:9" s="59" customFormat="1" x14ac:dyDescent="0.25">
      <c r="A8" s="321" t="s">
        <v>306</v>
      </c>
      <c r="B8" s="66" t="s">
        <v>85</v>
      </c>
      <c r="C8" s="398"/>
      <c r="D8" s="398"/>
      <c r="E8" s="398"/>
      <c r="F8" s="401"/>
      <c r="G8" s="402"/>
      <c r="H8" s="144"/>
      <c r="I8" s="144"/>
    </row>
    <row r="9" spans="1:9" s="59" customFormat="1" x14ac:dyDescent="0.25">
      <c r="A9" s="321"/>
      <c r="B9" s="66" t="s">
        <v>87</v>
      </c>
      <c r="C9" s="214"/>
      <c r="D9" s="214">
        <v>0.7</v>
      </c>
      <c r="E9" s="214">
        <v>2.1</v>
      </c>
      <c r="F9" s="347">
        <f>E9*D9</f>
        <v>1.47</v>
      </c>
      <c r="G9" s="379"/>
      <c r="H9" s="144"/>
      <c r="I9" s="144"/>
    </row>
    <row r="10" spans="1:9" s="59" customFormat="1" x14ac:dyDescent="0.25">
      <c r="A10" s="322"/>
      <c r="B10" s="66" t="s">
        <v>86</v>
      </c>
      <c r="C10" s="214"/>
      <c r="D10" s="214">
        <v>1.2</v>
      </c>
      <c r="E10" s="214">
        <v>1</v>
      </c>
      <c r="F10" s="347">
        <f>E10*D10</f>
        <v>1.2</v>
      </c>
      <c r="G10" s="379"/>
      <c r="H10" s="144"/>
      <c r="I10" s="144"/>
    </row>
    <row r="11" spans="1:9" s="59" customFormat="1" x14ac:dyDescent="0.25">
      <c r="A11" s="395" t="s">
        <v>58</v>
      </c>
      <c r="B11" s="396"/>
      <c r="C11" s="396"/>
      <c r="D11" s="396"/>
      <c r="E11" s="396"/>
      <c r="F11" s="347">
        <f>F9+F10</f>
        <v>2.67</v>
      </c>
      <c r="G11" s="379"/>
      <c r="H11" s="144"/>
      <c r="I11" s="144"/>
    </row>
    <row r="12" spans="1:9" x14ac:dyDescent="0.25">
      <c r="A12" s="320" t="s">
        <v>316</v>
      </c>
      <c r="B12" s="66" t="s">
        <v>88</v>
      </c>
      <c r="C12" s="214" t="s">
        <v>63</v>
      </c>
      <c r="D12" s="214" t="s">
        <v>41</v>
      </c>
      <c r="E12" s="214" t="s">
        <v>42</v>
      </c>
      <c r="F12" s="347" t="s">
        <v>7</v>
      </c>
      <c r="G12" s="379"/>
    </row>
    <row r="13" spans="1:9" x14ac:dyDescent="0.25">
      <c r="A13" s="321"/>
      <c r="B13" s="66" t="s">
        <v>87</v>
      </c>
      <c r="C13" s="214"/>
      <c r="D13" s="214">
        <v>0.7</v>
      </c>
      <c r="E13" s="214">
        <v>2.1</v>
      </c>
      <c r="F13" s="347">
        <f>E13*D13</f>
        <v>1.47</v>
      </c>
      <c r="G13" s="379"/>
    </row>
    <row r="14" spans="1:9" x14ac:dyDescent="0.25">
      <c r="A14" s="322"/>
      <c r="B14" s="66" t="s">
        <v>86</v>
      </c>
      <c r="C14" s="214"/>
      <c r="D14" s="214">
        <v>1.2</v>
      </c>
      <c r="E14" s="214">
        <v>1</v>
      </c>
      <c r="F14" s="347">
        <f>E14*D14</f>
        <v>1.2</v>
      </c>
      <c r="G14" s="379"/>
    </row>
    <row r="15" spans="1:9" x14ac:dyDescent="0.25">
      <c r="A15" s="395" t="s">
        <v>58</v>
      </c>
      <c r="B15" s="396"/>
      <c r="C15" s="396"/>
      <c r="D15" s="396"/>
      <c r="E15" s="396"/>
      <c r="F15" s="347">
        <f>F13+F14</f>
        <v>2.67</v>
      </c>
      <c r="G15" s="379"/>
    </row>
    <row r="16" spans="1:9" x14ac:dyDescent="0.25">
      <c r="A16" s="320" t="s">
        <v>307</v>
      </c>
      <c r="B16" s="66" t="s">
        <v>89</v>
      </c>
      <c r="C16" s="214" t="s">
        <v>63</v>
      </c>
      <c r="D16" s="214" t="s">
        <v>41</v>
      </c>
      <c r="E16" s="214" t="s">
        <v>42</v>
      </c>
      <c r="F16" s="347" t="s">
        <v>7</v>
      </c>
      <c r="G16" s="379"/>
    </row>
    <row r="17" spans="1:7" x14ac:dyDescent="0.25">
      <c r="A17" s="321"/>
      <c r="B17" s="66" t="s">
        <v>87</v>
      </c>
      <c r="C17" s="214"/>
      <c r="D17" s="214">
        <v>0.7</v>
      </c>
      <c r="E17" s="214">
        <v>2.1</v>
      </c>
      <c r="F17" s="347">
        <f>E17*D17</f>
        <v>1.47</v>
      </c>
      <c r="G17" s="379"/>
    </row>
    <row r="18" spans="1:7" x14ac:dyDescent="0.25">
      <c r="A18" s="322"/>
      <c r="B18" s="66" t="s">
        <v>86</v>
      </c>
      <c r="C18" s="214"/>
      <c r="D18" s="214">
        <v>1.2</v>
      </c>
      <c r="E18" s="214">
        <v>1</v>
      </c>
      <c r="F18" s="347">
        <f>E18*D18</f>
        <v>1.2</v>
      </c>
      <c r="G18" s="379"/>
    </row>
    <row r="19" spans="1:7" x14ac:dyDescent="0.25">
      <c r="A19" s="395" t="s">
        <v>58</v>
      </c>
      <c r="B19" s="396"/>
      <c r="C19" s="396"/>
      <c r="D19" s="396"/>
      <c r="E19" s="396"/>
      <c r="F19" s="347">
        <f>F17+F18</f>
        <v>2.67</v>
      </c>
      <c r="G19" s="379"/>
    </row>
    <row r="20" spans="1:7" x14ac:dyDescent="0.25">
      <c r="A20" s="320" t="s">
        <v>308</v>
      </c>
      <c r="B20" s="66" t="s">
        <v>90</v>
      </c>
      <c r="C20" s="214" t="s">
        <v>63</v>
      </c>
      <c r="D20" s="214" t="s">
        <v>41</v>
      </c>
      <c r="E20" s="214" t="s">
        <v>42</v>
      </c>
      <c r="F20" s="347" t="s">
        <v>7</v>
      </c>
      <c r="G20" s="379"/>
    </row>
    <row r="21" spans="1:7" x14ac:dyDescent="0.25">
      <c r="A21" s="321"/>
      <c r="B21" s="66" t="s">
        <v>87</v>
      </c>
      <c r="C21" s="214"/>
      <c r="D21" s="214">
        <v>0.7</v>
      </c>
      <c r="E21" s="214">
        <v>2.1</v>
      </c>
      <c r="F21" s="347">
        <f>E21*D21</f>
        <v>1.47</v>
      </c>
      <c r="G21" s="379"/>
    </row>
    <row r="22" spans="1:7" x14ac:dyDescent="0.25">
      <c r="A22" s="322"/>
      <c r="B22" s="66" t="s">
        <v>86</v>
      </c>
      <c r="C22" s="214"/>
      <c r="D22" s="214">
        <v>1.2</v>
      </c>
      <c r="E22" s="214">
        <v>1</v>
      </c>
      <c r="F22" s="347">
        <f>E22*D22</f>
        <v>1.2</v>
      </c>
      <c r="G22" s="379"/>
    </row>
    <row r="23" spans="1:7" x14ac:dyDescent="0.25">
      <c r="A23" s="395" t="s">
        <v>58</v>
      </c>
      <c r="B23" s="396"/>
      <c r="C23" s="396"/>
      <c r="D23" s="396"/>
      <c r="E23" s="396"/>
      <c r="F23" s="347">
        <f>F21+F22</f>
        <v>2.67</v>
      </c>
      <c r="G23" s="379"/>
    </row>
    <row r="24" spans="1:7" x14ac:dyDescent="0.25">
      <c r="A24" s="320" t="s">
        <v>309</v>
      </c>
      <c r="B24" s="66" t="s">
        <v>91</v>
      </c>
      <c r="C24" s="214" t="s">
        <v>63</v>
      </c>
      <c r="D24" s="214" t="s">
        <v>41</v>
      </c>
      <c r="E24" s="214" t="s">
        <v>42</v>
      </c>
      <c r="F24" s="347" t="s">
        <v>7</v>
      </c>
      <c r="G24" s="379"/>
    </row>
    <row r="25" spans="1:7" x14ac:dyDescent="0.25">
      <c r="A25" s="321"/>
      <c r="B25" s="66" t="s">
        <v>87</v>
      </c>
      <c r="C25" s="214"/>
      <c r="D25" s="214">
        <v>0.7</v>
      </c>
      <c r="E25" s="214">
        <v>2.1</v>
      </c>
      <c r="F25" s="347">
        <f>E25*D25</f>
        <v>1.47</v>
      </c>
      <c r="G25" s="379"/>
    </row>
    <row r="26" spans="1:7" x14ac:dyDescent="0.25">
      <c r="A26" s="322"/>
      <c r="B26" s="66" t="s">
        <v>86</v>
      </c>
      <c r="C26" s="214"/>
      <c r="D26" s="214">
        <v>0.5</v>
      </c>
      <c r="E26" s="214">
        <v>0.5</v>
      </c>
      <c r="F26" s="347">
        <f>E26*D26</f>
        <v>0.25</v>
      </c>
      <c r="G26" s="379"/>
    </row>
    <row r="27" spans="1:7" x14ac:dyDescent="0.25">
      <c r="A27" s="395" t="s">
        <v>58</v>
      </c>
      <c r="B27" s="396"/>
      <c r="C27" s="396"/>
      <c r="D27" s="396"/>
      <c r="E27" s="396"/>
      <c r="F27" s="347">
        <f>F25+F26</f>
        <v>1.72</v>
      </c>
      <c r="G27" s="379"/>
    </row>
    <row r="28" spans="1:7" x14ac:dyDescent="0.25">
      <c r="A28" s="372" t="s">
        <v>7</v>
      </c>
      <c r="B28" s="373"/>
      <c r="C28" s="373"/>
      <c r="D28" s="373"/>
      <c r="E28" s="373"/>
      <c r="F28" s="393">
        <f>F27+F23+F19+F15+F11</f>
        <v>12.4</v>
      </c>
      <c r="G28" s="394"/>
    </row>
    <row r="29" spans="1:7" ht="36" x14ac:dyDescent="0.25">
      <c r="A29" s="320" t="s">
        <v>102</v>
      </c>
      <c r="B29" s="66" t="s">
        <v>82</v>
      </c>
      <c r="C29" s="221" t="s">
        <v>43</v>
      </c>
      <c r="D29" s="221" t="s">
        <v>44</v>
      </c>
      <c r="E29" s="221" t="s">
        <v>41</v>
      </c>
      <c r="F29" s="403" t="s">
        <v>7</v>
      </c>
      <c r="G29" s="404"/>
    </row>
    <row r="30" spans="1:7" x14ac:dyDescent="0.25">
      <c r="A30" s="322"/>
      <c r="B30" s="73" t="s">
        <v>83</v>
      </c>
      <c r="C30" s="221"/>
      <c r="D30" s="214">
        <v>1.65</v>
      </c>
      <c r="E30" s="214">
        <v>1.65</v>
      </c>
      <c r="F30" s="347">
        <f>E30*D30</f>
        <v>2.7224999999999997</v>
      </c>
      <c r="G30" s="379"/>
    </row>
    <row r="31" spans="1:7" x14ac:dyDescent="0.25">
      <c r="A31" s="372" t="s">
        <v>7</v>
      </c>
      <c r="B31" s="373"/>
      <c r="C31" s="373"/>
      <c r="D31" s="373"/>
      <c r="E31" s="373"/>
      <c r="F31" s="393">
        <f>F30</f>
        <v>2.7224999999999997</v>
      </c>
      <c r="G31" s="394"/>
    </row>
    <row r="32" spans="1:7" x14ac:dyDescent="0.25">
      <c r="A32" s="320" t="s">
        <v>103</v>
      </c>
      <c r="B32" s="60" t="str">
        <f>'ORÇAMENTO (COM TELHADO)'!C16</f>
        <v>DEMOL.MURO/PAREDE PLACA PRÉ-MOLDADA C/TRANSP.C.B.E CARGA</v>
      </c>
      <c r="C32" s="221" t="s">
        <v>43</v>
      </c>
      <c r="D32" s="214" t="s">
        <v>44</v>
      </c>
      <c r="E32" s="214" t="s">
        <v>80</v>
      </c>
      <c r="F32" s="323" t="s">
        <v>7</v>
      </c>
      <c r="G32" s="324"/>
    </row>
    <row r="33" spans="1:7" x14ac:dyDescent="0.25">
      <c r="A33" s="321"/>
      <c r="B33" s="60" t="s">
        <v>205</v>
      </c>
      <c r="C33" s="78"/>
      <c r="D33" s="65">
        <f>1.8+1.2+5+3.37</f>
        <v>11.370000000000001</v>
      </c>
      <c r="E33" s="65">
        <v>2.5</v>
      </c>
      <c r="F33" s="350">
        <f>E33*D33</f>
        <v>28.425000000000004</v>
      </c>
      <c r="G33" s="351"/>
    </row>
    <row r="34" spans="1:7" x14ac:dyDescent="0.25">
      <c r="A34" s="321"/>
      <c r="B34" s="60" t="s">
        <v>81</v>
      </c>
      <c r="C34" s="227"/>
      <c r="D34" s="214">
        <f>5.3+5.3+6.7+6.7</f>
        <v>24</v>
      </c>
      <c r="E34" s="214">
        <v>2.5</v>
      </c>
      <c r="F34" s="323">
        <f t="shared" ref="F34:F35" si="0">E34*D34</f>
        <v>60</v>
      </c>
      <c r="G34" s="324"/>
    </row>
    <row r="35" spans="1:7" x14ac:dyDescent="0.25">
      <c r="A35" s="321"/>
      <c r="B35" s="60" t="s">
        <v>93</v>
      </c>
      <c r="C35" s="227"/>
      <c r="D35" s="214">
        <f>5.3+5.3</f>
        <v>10.6</v>
      </c>
      <c r="E35" s="214">
        <v>0.9</v>
      </c>
      <c r="F35" s="323">
        <f t="shared" si="0"/>
        <v>9.5399999999999991</v>
      </c>
      <c r="G35" s="324"/>
    </row>
    <row r="36" spans="1:7" x14ac:dyDescent="0.25">
      <c r="A36" s="321"/>
      <c r="B36" s="188" t="s">
        <v>336</v>
      </c>
      <c r="C36" s="189"/>
      <c r="D36" s="189"/>
      <c r="E36" s="189"/>
      <c r="F36" s="189"/>
      <c r="G36" s="190"/>
    </row>
    <row r="37" spans="1:7" x14ac:dyDescent="0.25">
      <c r="A37" s="321"/>
      <c r="B37" s="60" t="s">
        <v>337</v>
      </c>
      <c r="C37" s="227"/>
      <c r="D37" s="214">
        <v>1.2</v>
      </c>
      <c r="E37" s="214">
        <v>1</v>
      </c>
      <c r="F37" s="323">
        <f>E37*D37</f>
        <v>1.2</v>
      </c>
      <c r="G37" s="324"/>
    </row>
    <row r="38" spans="1:7" x14ac:dyDescent="0.25">
      <c r="A38" s="322"/>
      <c r="B38" s="187" t="s">
        <v>338</v>
      </c>
      <c r="C38" s="186"/>
      <c r="D38" s="181">
        <v>0.7</v>
      </c>
      <c r="E38" s="181">
        <v>2.1</v>
      </c>
      <c r="F38" s="323">
        <f>E38*D38</f>
        <v>1.47</v>
      </c>
      <c r="G38" s="324"/>
    </row>
    <row r="39" spans="1:7" x14ac:dyDescent="0.25">
      <c r="A39" s="352" t="s">
        <v>7</v>
      </c>
      <c r="B39" s="353"/>
      <c r="C39" s="353"/>
      <c r="D39" s="353"/>
      <c r="E39" s="354"/>
      <c r="F39" s="343">
        <f>F33+F34+F35-F37-F38</f>
        <v>95.295000000000002</v>
      </c>
      <c r="G39" s="344"/>
    </row>
    <row r="40" spans="1:7" x14ac:dyDescent="0.25">
      <c r="A40" s="320" t="s">
        <v>104</v>
      </c>
      <c r="B40" s="61" t="s">
        <v>92</v>
      </c>
      <c r="C40" s="214" t="s">
        <v>4</v>
      </c>
      <c r="D40" s="347" t="s">
        <v>60</v>
      </c>
      <c r="E40" s="347"/>
      <c r="F40" s="323" t="s">
        <v>7</v>
      </c>
      <c r="G40" s="324"/>
    </row>
    <row r="41" spans="1:7" x14ac:dyDescent="0.25">
      <c r="A41" s="322"/>
      <c r="B41" s="66" t="s">
        <v>91</v>
      </c>
      <c r="C41" s="214"/>
      <c r="D41" s="347">
        <v>1</v>
      </c>
      <c r="E41" s="347"/>
      <c r="F41" s="323">
        <f>D41</f>
        <v>1</v>
      </c>
      <c r="G41" s="324"/>
    </row>
    <row r="42" spans="1:7" ht="15.75" thickBot="1" x14ac:dyDescent="0.3">
      <c r="A42" s="372" t="s">
        <v>7</v>
      </c>
      <c r="B42" s="373"/>
      <c r="C42" s="373"/>
      <c r="D42" s="373"/>
      <c r="E42" s="373"/>
      <c r="F42" s="339">
        <f>F41</f>
        <v>1</v>
      </c>
      <c r="G42" s="340"/>
    </row>
    <row r="43" spans="1:7" ht="27.75" customHeight="1" x14ac:dyDescent="0.25">
      <c r="A43" s="320" t="s">
        <v>105</v>
      </c>
      <c r="B43" s="61" t="str">
        <f>'ORÇAMENTO (SEM TELHADO)'!C16</f>
        <v>EPI/PCMAT/PCMSO/EXAMES/TREINAMENTOS/VISITAS (&gt;= 20 EMPREGADOS) - ÁREAS EDIFICADAS/COBERTAS/FECHADAS</v>
      </c>
      <c r="C43" s="214" t="s">
        <v>43</v>
      </c>
      <c r="D43" s="347" t="s">
        <v>64</v>
      </c>
      <c r="E43" s="347"/>
      <c r="F43" s="323" t="s">
        <v>7</v>
      </c>
      <c r="G43" s="324"/>
    </row>
    <row r="44" spans="1:7" x14ac:dyDescent="0.25">
      <c r="A44" s="322"/>
      <c r="B44" s="66" t="s">
        <v>361</v>
      </c>
      <c r="C44" s="214"/>
      <c r="D44" s="347">
        <v>35.51</v>
      </c>
      <c r="E44" s="347"/>
      <c r="F44" s="323">
        <f>D44</f>
        <v>35.51</v>
      </c>
      <c r="G44" s="324"/>
    </row>
    <row r="45" spans="1:7" ht="15.75" thickBot="1" x14ac:dyDescent="0.3">
      <c r="A45" s="372" t="s">
        <v>7</v>
      </c>
      <c r="B45" s="373"/>
      <c r="C45" s="373"/>
      <c r="D45" s="373"/>
      <c r="E45" s="373"/>
      <c r="F45" s="339">
        <f>F44</f>
        <v>35.51</v>
      </c>
      <c r="G45" s="340"/>
    </row>
    <row r="46" spans="1:7" x14ac:dyDescent="0.25">
      <c r="A46" s="390" t="s">
        <v>256</v>
      </c>
      <c r="B46" s="391"/>
      <c r="C46" s="391"/>
      <c r="D46" s="391"/>
      <c r="E46" s="391"/>
      <c r="F46" s="391"/>
      <c r="G46" s="392"/>
    </row>
    <row r="47" spans="1:7" x14ac:dyDescent="0.25">
      <c r="A47" s="320" t="s">
        <v>49</v>
      </c>
      <c r="B47" s="170" t="s">
        <v>258</v>
      </c>
      <c r="C47" s="221" t="s">
        <v>67</v>
      </c>
      <c r="D47" s="171" t="s">
        <v>259</v>
      </c>
      <c r="E47" s="171" t="s">
        <v>260</v>
      </c>
      <c r="F47" s="171" t="s">
        <v>261</v>
      </c>
      <c r="G47" s="228" t="s">
        <v>262</v>
      </c>
    </row>
    <row r="48" spans="1:7" x14ac:dyDescent="0.25">
      <c r="A48" s="321"/>
      <c r="B48" s="173" t="s">
        <v>264</v>
      </c>
      <c r="C48" s="221"/>
      <c r="D48" s="214">
        <v>12.4</v>
      </c>
      <c r="E48" s="214">
        <v>0.1</v>
      </c>
      <c r="F48" s="174">
        <v>0.3</v>
      </c>
      <c r="G48" s="215">
        <f t="shared" ref="G48:G51" si="1">1.3*E48*D48</f>
        <v>1.6120000000000001</v>
      </c>
    </row>
    <row r="49" spans="1:12" x14ac:dyDescent="0.25">
      <c r="A49" s="321"/>
      <c r="B49" s="176" t="s">
        <v>266</v>
      </c>
      <c r="C49" s="221"/>
      <c r="D49" s="214">
        <v>1.98</v>
      </c>
      <c r="E49" s="214">
        <v>7.0000000000000007E-2</v>
      </c>
      <c r="F49" s="174">
        <v>0.3</v>
      </c>
      <c r="G49" s="215">
        <f t="shared" si="1"/>
        <v>0.18018000000000003</v>
      </c>
    </row>
    <row r="50" spans="1:12" ht="15" customHeight="1" x14ac:dyDescent="0.25">
      <c r="A50" s="321"/>
      <c r="B50" s="176" t="s">
        <v>355</v>
      </c>
      <c r="C50" s="221"/>
      <c r="D50" s="214">
        <f>G208</f>
        <v>95.295000000000002</v>
      </c>
      <c r="E50" s="214">
        <v>0.05</v>
      </c>
      <c r="F50" s="174">
        <v>0.3</v>
      </c>
      <c r="G50" s="215">
        <f>1.3*D50*E50</f>
        <v>6.1941750000000013</v>
      </c>
    </row>
    <row r="51" spans="1:12" ht="15" customHeight="1" x14ac:dyDescent="0.25">
      <c r="A51" s="321"/>
      <c r="B51" s="176" t="s">
        <v>267</v>
      </c>
      <c r="C51" s="80"/>
      <c r="D51" s="214">
        <f>0.74*0.65</f>
        <v>0.48099999999999998</v>
      </c>
      <c r="E51" s="214">
        <v>0.36</v>
      </c>
      <c r="F51" s="174">
        <v>0.3</v>
      </c>
      <c r="G51" s="215">
        <f t="shared" si="1"/>
        <v>0.22510799999999997</v>
      </c>
    </row>
    <row r="52" spans="1:12" ht="15" customHeight="1" thickBot="1" x14ac:dyDescent="0.3">
      <c r="A52" s="282" t="s">
        <v>7</v>
      </c>
      <c r="B52" s="283"/>
      <c r="C52" s="283"/>
      <c r="D52" s="283"/>
      <c r="E52" s="283"/>
      <c r="F52" s="283"/>
      <c r="G52" s="99">
        <f>SUM(G48:G51)</f>
        <v>8.211463000000002</v>
      </c>
    </row>
    <row r="53" spans="1:12" ht="15" customHeight="1" thickBot="1" x14ac:dyDescent="0.3">
      <c r="A53" s="369" t="s">
        <v>198</v>
      </c>
      <c r="B53" s="370"/>
      <c r="C53" s="370"/>
      <c r="D53" s="370"/>
      <c r="E53" s="370"/>
      <c r="F53" s="370"/>
      <c r="G53" s="371"/>
      <c r="H53" s="2"/>
    </row>
    <row r="54" spans="1:12" ht="15" customHeight="1" x14ac:dyDescent="0.25">
      <c r="A54" s="321" t="s">
        <v>50</v>
      </c>
      <c r="B54" s="143" t="s">
        <v>200</v>
      </c>
      <c r="C54" s="219" t="s">
        <v>69</v>
      </c>
      <c r="D54" s="350" t="s">
        <v>44</v>
      </c>
      <c r="E54" s="384"/>
      <c r="F54" s="226" t="s">
        <v>62</v>
      </c>
      <c r="G54" s="153" t="s">
        <v>46</v>
      </c>
    </row>
    <row r="55" spans="1:12" ht="15" customHeight="1" x14ac:dyDescent="0.25">
      <c r="A55" s="322"/>
      <c r="B55" s="60" t="s">
        <v>202</v>
      </c>
      <c r="C55" s="221"/>
      <c r="D55" s="323">
        <f>(14.85+24)*3</f>
        <v>116.55000000000001</v>
      </c>
      <c r="E55" s="385"/>
      <c r="F55" s="74">
        <v>0.39500000000000002</v>
      </c>
      <c r="G55" s="215">
        <f>F55*D55</f>
        <v>46.037250000000007</v>
      </c>
      <c r="J55" s="144"/>
      <c r="K55" s="144"/>
      <c r="L55" s="144"/>
    </row>
    <row r="56" spans="1:12" ht="15" customHeight="1" thickBot="1" x14ac:dyDescent="0.3">
      <c r="A56" s="282" t="s">
        <v>7</v>
      </c>
      <c r="B56" s="283"/>
      <c r="C56" s="283"/>
      <c r="D56" s="283"/>
      <c r="E56" s="283"/>
      <c r="F56" s="283"/>
      <c r="G56" s="161">
        <f>G55</f>
        <v>46.037250000000007</v>
      </c>
      <c r="J56" s="144"/>
      <c r="K56" s="144"/>
      <c r="L56" s="144"/>
    </row>
    <row r="57" spans="1:12" ht="15" customHeight="1" thickBot="1" x14ac:dyDescent="0.3">
      <c r="A57" s="386" t="s">
        <v>9</v>
      </c>
      <c r="B57" s="387"/>
      <c r="C57" s="387"/>
      <c r="D57" s="387"/>
      <c r="E57" s="387"/>
      <c r="F57" s="387"/>
      <c r="G57" s="388"/>
      <c r="J57" s="144"/>
      <c r="K57" s="144"/>
      <c r="L57" s="144"/>
    </row>
    <row r="58" spans="1:12" ht="15" customHeight="1" x14ac:dyDescent="0.25">
      <c r="A58" s="320" t="s">
        <v>51</v>
      </c>
      <c r="B58" s="143" t="s">
        <v>187</v>
      </c>
      <c r="C58" s="221" t="s">
        <v>4</v>
      </c>
      <c r="D58" s="355" t="s">
        <v>60</v>
      </c>
      <c r="E58" s="389"/>
      <c r="F58" s="389"/>
      <c r="G58" s="356"/>
      <c r="J58" s="144"/>
      <c r="K58" s="144"/>
      <c r="L58" s="144"/>
    </row>
    <row r="59" spans="1:12" ht="15" customHeight="1" x14ac:dyDescent="0.25">
      <c r="A59" s="322"/>
      <c r="B59" s="73" t="s">
        <v>407</v>
      </c>
      <c r="C59" s="221"/>
      <c r="D59" s="323">
        <v>10</v>
      </c>
      <c r="E59" s="374"/>
      <c r="F59" s="374"/>
      <c r="G59" s="324"/>
      <c r="J59" s="144"/>
      <c r="K59" s="144"/>
      <c r="L59" s="144"/>
    </row>
    <row r="60" spans="1:12" ht="15" customHeight="1" x14ac:dyDescent="0.25">
      <c r="A60" s="282" t="s">
        <v>7</v>
      </c>
      <c r="B60" s="373"/>
      <c r="C60" s="373"/>
      <c r="D60" s="373"/>
      <c r="E60" s="373"/>
      <c r="F60" s="373"/>
      <c r="G60" s="220">
        <f>D59</f>
        <v>10</v>
      </c>
      <c r="J60" s="144"/>
      <c r="K60" s="144"/>
      <c r="L60" s="144"/>
    </row>
    <row r="61" spans="1:12" ht="15" customHeight="1" x14ac:dyDescent="0.25">
      <c r="A61" s="359" t="s">
        <v>53</v>
      </c>
      <c r="B61" s="154" t="s">
        <v>225</v>
      </c>
      <c r="C61" s="221" t="s">
        <v>4</v>
      </c>
      <c r="D61" s="323" t="s">
        <v>60</v>
      </c>
      <c r="E61" s="374"/>
      <c r="F61" s="374"/>
      <c r="G61" s="324"/>
      <c r="J61" s="144"/>
      <c r="K61" s="144"/>
      <c r="L61" s="144"/>
    </row>
    <row r="62" spans="1:12" ht="15" customHeight="1" x14ac:dyDescent="0.25">
      <c r="A62" s="359"/>
      <c r="B62" s="73" t="s">
        <v>226</v>
      </c>
      <c r="C62" s="221"/>
      <c r="D62" s="323">
        <v>3</v>
      </c>
      <c r="E62" s="374"/>
      <c r="F62" s="374"/>
      <c r="G62" s="324"/>
      <c r="J62" s="144"/>
      <c r="K62" s="144"/>
      <c r="L62" s="144"/>
    </row>
    <row r="63" spans="1:12" ht="15" customHeight="1" x14ac:dyDescent="0.25">
      <c r="A63" s="372" t="s">
        <v>7</v>
      </c>
      <c r="B63" s="373"/>
      <c r="C63" s="373"/>
      <c r="D63" s="373"/>
      <c r="E63" s="373"/>
      <c r="F63" s="373"/>
      <c r="G63" s="220">
        <f>D62</f>
        <v>3</v>
      </c>
      <c r="J63" s="144"/>
      <c r="K63" s="144"/>
      <c r="L63" s="144"/>
    </row>
    <row r="64" spans="1:12" ht="15" customHeight="1" x14ac:dyDescent="0.25">
      <c r="A64" s="359" t="s">
        <v>54</v>
      </c>
      <c r="B64" s="61" t="s">
        <v>128</v>
      </c>
      <c r="C64" s="221" t="s">
        <v>61</v>
      </c>
      <c r="D64" s="323" t="s">
        <v>44</v>
      </c>
      <c r="E64" s="374"/>
      <c r="F64" s="374"/>
      <c r="G64" s="324"/>
      <c r="J64" s="144"/>
      <c r="K64" s="144"/>
      <c r="L64" s="144"/>
    </row>
    <row r="65" spans="1:12" ht="15" customHeight="1" x14ac:dyDescent="0.25">
      <c r="A65" s="359"/>
      <c r="B65" s="60" t="s">
        <v>138</v>
      </c>
      <c r="C65" s="221"/>
      <c r="D65" s="323">
        <v>20</v>
      </c>
      <c r="E65" s="374"/>
      <c r="F65" s="374"/>
      <c r="G65" s="324"/>
      <c r="J65" s="144"/>
      <c r="K65" s="144"/>
      <c r="L65" s="144"/>
    </row>
    <row r="66" spans="1:12" ht="15" customHeight="1" x14ac:dyDescent="0.25">
      <c r="A66" s="372" t="s">
        <v>7</v>
      </c>
      <c r="B66" s="373"/>
      <c r="C66" s="373"/>
      <c r="D66" s="373"/>
      <c r="E66" s="373"/>
      <c r="F66" s="373"/>
      <c r="G66" s="220">
        <f>D65</f>
        <v>20</v>
      </c>
      <c r="J66" s="144"/>
      <c r="K66" s="144"/>
      <c r="L66" s="144"/>
    </row>
    <row r="67" spans="1:12" ht="15" customHeight="1" x14ac:dyDescent="0.25">
      <c r="A67" s="359" t="s">
        <v>164</v>
      </c>
      <c r="B67" s="101" t="s">
        <v>139</v>
      </c>
      <c r="C67" s="221" t="s">
        <v>61</v>
      </c>
      <c r="D67" s="323" t="s">
        <v>44</v>
      </c>
      <c r="E67" s="374"/>
      <c r="F67" s="374"/>
      <c r="G67" s="324"/>
      <c r="J67" s="144"/>
      <c r="K67" s="144"/>
      <c r="L67" s="144"/>
    </row>
    <row r="68" spans="1:12" ht="15" customHeight="1" x14ac:dyDescent="0.25">
      <c r="A68" s="359"/>
      <c r="B68" s="60" t="s">
        <v>137</v>
      </c>
      <c r="C68" s="221"/>
      <c r="D68" s="323">
        <v>100</v>
      </c>
      <c r="E68" s="374"/>
      <c r="F68" s="374"/>
      <c r="G68" s="324"/>
      <c r="J68" s="144"/>
      <c r="K68" s="144"/>
      <c r="L68" s="144"/>
    </row>
    <row r="69" spans="1:12" ht="15" customHeight="1" x14ac:dyDescent="0.25">
      <c r="A69" s="372" t="s">
        <v>7</v>
      </c>
      <c r="B69" s="373"/>
      <c r="C69" s="373"/>
      <c r="D69" s="373"/>
      <c r="E69" s="373"/>
      <c r="F69" s="373"/>
      <c r="G69" s="220">
        <f>D68</f>
        <v>100</v>
      </c>
      <c r="J69" s="144"/>
      <c r="K69" s="144"/>
      <c r="L69" s="144"/>
    </row>
    <row r="70" spans="1:12" ht="15" customHeight="1" x14ac:dyDescent="0.25">
      <c r="A70" s="320" t="s">
        <v>165</v>
      </c>
      <c r="B70" s="101" t="s">
        <v>197</v>
      </c>
      <c r="C70" s="221" t="s">
        <v>4</v>
      </c>
      <c r="D70" s="323" t="s">
        <v>60</v>
      </c>
      <c r="E70" s="374"/>
      <c r="F70" s="374"/>
      <c r="G70" s="324"/>
      <c r="J70" s="144"/>
      <c r="K70" s="144"/>
      <c r="L70" s="144"/>
    </row>
    <row r="71" spans="1:12" ht="15" customHeight="1" x14ac:dyDescent="0.25">
      <c r="A71" s="322"/>
      <c r="B71" s="73" t="s">
        <v>136</v>
      </c>
      <c r="C71" s="221"/>
      <c r="D71" s="323">
        <v>1</v>
      </c>
      <c r="E71" s="374"/>
      <c r="F71" s="374"/>
      <c r="G71" s="324"/>
      <c r="J71" s="144"/>
      <c r="K71" s="144"/>
      <c r="L71" s="144"/>
    </row>
    <row r="72" spans="1:12" ht="15" customHeight="1" x14ac:dyDescent="0.25">
      <c r="A72" s="372" t="s">
        <v>7</v>
      </c>
      <c r="B72" s="373"/>
      <c r="C72" s="373"/>
      <c r="D72" s="373"/>
      <c r="E72" s="373"/>
      <c r="F72" s="373"/>
      <c r="G72" s="220">
        <f>D71</f>
        <v>1</v>
      </c>
      <c r="J72" s="144"/>
      <c r="K72" s="144"/>
      <c r="L72" s="144"/>
    </row>
    <row r="73" spans="1:12" ht="15" customHeight="1" x14ac:dyDescent="0.25">
      <c r="A73" s="320" t="s">
        <v>166</v>
      </c>
      <c r="B73" s="101" t="s">
        <v>130</v>
      </c>
      <c r="C73" s="221" t="s">
        <v>4</v>
      </c>
      <c r="D73" s="323" t="s">
        <v>60</v>
      </c>
      <c r="E73" s="374"/>
      <c r="F73" s="374"/>
      <c r="G73" s="324"/>
      <c r="J73" s="144"/>
      <c r="K73" s="144"/>
      <c r="L73" s="144"/>
    </row>
    <row r="74" spans="1:12" ht="15" customHeight="1" x14ac:dyDescent="0.25">
      <c r="A74" s="322"/>
      <c r="B74" s="73" t="s">
        <v>140</v>
      </c>
      <c r="C74" s="221"/>
      <c r="D74" s="323">
        <v>2</v>
      </c>
      <c r="E74" s="374"/>
      <c r="F74" s="374"/>
      <c r="G74" s="324"/>
      <c r="H74" s="141">
        <f>(G74+F74)*D74</f>
        <v>0</v>
      </c>
      <c r="J74" s="144"/>
      <c r="K74" s="144"/>
      <c r="L74" s="144"/>
    </row>
    <row r="75" spans="1:12" ht="15" customHeight="1" x14ac:dyDescent="0.25">
      <c r="A75" s="372" t="s">
        <v>7</v>
      </c>
      <c r="B75" s="373"/>
      <c r="C75" s="373"/>
      <c r="D75" s="373"/>
      <c r="E75" s="383"/>
      <c r="F75" s="373"/>
      <c r="G75" s="220">
        <f>D74</f>
        <v>2</v>
      </c>
      <c r="J75" s="144"/>
      <c r="K75" s="144"/>
      <c r="L75" s="144"/>
    </row>
    <row r="76" spans="1:12" ht="15" customHeight="1" x14ac:dyDescent="0.25">
      <c r="A76" s="320" t="s">
        <v>167</v>
      </c>
      <c r="B76" s="103" t="s">
        <v>134</v>
      </c>
      <c r="C76" s="221" t="s">
        <v>4</v>
      </c>
      <c r="D76" s="323" t="s">
        <v>60</v>
      </c>
      <c r="E76" s="374"/>
      <c r="F76" s="374"/>
      <c r="G76" s="324"/>
      <c r="J76" s="144"/>
      <c r="K76" s="144"/>
      <c r="L76" s="144"/>
    </row>
    <row r="77" spans="1:12" ht="15" customHeight="1" x14ac:dyDescent="0.25">
      <c r="A77" s="322"/>
      <c r="B77" s="73" t="s">
        <v>141</v>
      </c>
      <c r="C77" s="221"/>
      <c r="D77" s="323">
        <v>2</v>
      </c>
      <c r="E77" s="374"/>
      <c r="F77" s="374"/>
      <c r="G77" s="324"/>
      <c r="J77" s="144"/>
      <c r="K77" s="144"/>
      <c r="L77" s="144"/>
    </row>
    <row r="78" spans="1:12" ht="15" customHeight="1" x14ac:dyDescent="0.25">
      <c r="A78" s="372" t="s">
        <v>7</v>
      </c>
      <c r="B78" s="373"/>
      <c r="C78" s="373"/>
      <c r="D78" s="373"/>
      <c r="E78" s="373"/>
      <c r="F78" s="373"/>
      <c r="G78" s="220">
        <f>D77</f>
        <v>2</v>
      </c>
      <c r="J78" s="144"/>
      <c r="K78" s="144"/>
      <c r="L78" s="144"/>
    </row>
    <row r="79" spans="1:12" ht="26.25" customHeight="1" x14ac:dyDescent="0.25">
      <c r="A79" s="320" t="s">
        <v>168</v>
      </c>
      <c r="B79" s="143" t="s">
        <v>188</v>
      </c>
      <c r="C79" s="221" t="s">
        <v>4</v>
      </c>
      <c r="D79" s="323" t="s">
        <v>60</v>
      </c>
      <c r="E79" s="374"/>
      <c r="F79" s="374"/>
      <c r="G79" s="324"/>
      <c r="J79" s="144"/>
      <c r="K79" s="144"/>
      <c r="L79" s="144"/>
    </row>
    <row r="80" spans="1:12" ht="15" customHeight="1" x14ac:dyDescent="0.25">
      <c r="A80" s="322"/>
      <c r="B80" s="73" t="s">
        <v>189</v>
      </c>
      <c r="C80" s="221"/>
      <c r="D80" s="323">
        <v>1</v>
      </c>
      <c r="E80" s="374"/>
      <c r="F80" s="374"/>
      <c r="G80" s="324"/>
      <c r="J80" s="144"/>
      <c r="K80" s="144"/>
      <c r="L80" s="144"/>
    </row>
    <row r="81" spans="1:12" ht="15" customHeight="1" x14ac:dyDescent="0.25">
      <c r="A81" s="352" t="s">
        <v>7</v>
      </c>
      <c r="B81" s="353"/>
      <c r="C81" s="353"/>
      <c r="D81" s="353"/>
      <c r="E81" s="353"/>
      <c r="F81" s="354"/>
      <c r="G81" s="220">
        <f>D80</f>
        <v>1</v>
      </c>
      <c r="J81" s="144"/>
      <c r="K81" s="144"/>
      <c r="L81" s="144"/>
    </row>
    <row r="82" spans="1:12" ht="15" customHeight="1" x14ac:dyDescent="0.25">
      <c r="A82" s="320" t="s">
        <v>273</v>
      </c>
      <c r="B82" s="101" t="s">
        <v>135</v>
      </c>
      <c r="C82" s="221" t="s">
        <v>4</v>
      </c>
      <c r="D82" s="323" t="s">
        <v>60</v>
      </c>
      <c r="E82" s="374"/>
      <c r="F82" s="374"/>
      <c r="G82" s="324"/>
      <c r="J82" s="144"/>
      <c r="K82" s="144"/>
      <c r="L82" s="144"/>
    </row>
    <row r="83" spans="1:12" ht="15" customHeight="1" x14ac:dyDescent="0.25">
      <c r="A83" s="322"/>
      <c r="B83" s="73" t="s">
        <v>142</v>
      </c>
      <c r="C83" s="221"/>
      <c r="D83" s="323">
        <v>12</v>
      </c>
      <c r="E83" s="374"/>
      <c r="F83" s="374"/>
      <c r="G83" s="324"/>
      <c r="J83" s="144"/>
      <c r="K83" s="144"/>
      <c r="L83" s="144"/>
    </row>
    <row r="84" spans="1:12" ht="15" customHeight="1" x14ac:dyDescent="0.25">
      <c r="A84" s="372" t="s">
        <v>7</v>
      </c>
      <c r="B84" s="373"/>
      <c r="C84" s="373"/>
      <c r="D84" s="373"/>
      <c r="E84" s="373"/>
      <c r="F84" s="373"/>
      <c r="G84" s="220">
        <f>D83</f>
        <v>12</v>
      </c>
      <c r="J84" s="144"/>
      <c r="K84" s="144"/>
      <c r="L84" s="144"/>
    </row>
    <row r="85" spans="1:12" ht="15" customHeight="1" x14ac:dyDescent="0.25">
      <c r="A85" s="320" t="s">
        <v>169</v>
      </c>
      <c r="B85" s="132" t="s">
        <v>178</v>
      </c>
      <c r="C85" s="221" t="s">
        <v>4</v>
      </c>
      <c r="D85" s="323" t="s">
        <v>60</v>
      </c>
      <c r="E85" s="374"/>
      <c r="F85" s="374"/>
      <c r="G85" s="324"/>
      <c r="J85" s="144"/>
      <c r="K85" s="144"/>
      <c r="L85" s="144"/>
    </row>
    <row r="86" spans="1:12" ht="15" customHeight="1" x14ac:dyDescent="0.25">
      <c r="A86" s="322"/>
      <c r="B86" s="73" t="s">
        <v>179</v>
      </c>
      <c r="C86" s="221"/>
      <c r="D86" s="323">
        <v>7</v>
      </c>
      <c r="E86" s="374"/>
      <c r="F86" s="374"/>
      <c r="G86" s="324"/>
      <c r="J86" s="144"/>
      <c r="K86" s="144"/>
      <c r="L86" s="144"/>
    </row>
    <row r="87" spans="1:12" ht="15" customHeight="1" x14ac:dyDescent="0.25">
      <c r="A87" s="372" t="s">
        <v>7</v>
      </c>
      <c r="B87" s="373"/>
      <c r="C87" s="373"/>
      <c r="D87" s="373"/>
      <c r="E87" s="373"/>
      <c r="F87" s="373"/>
      <c r="G87" s="220">
        <f>D86</f>
        <v>7</v>
      </c>
      <c r="J87" s="144"/>
      <c r="K87" s="144"/>
      <c r="L87" s="144"/>
    </row>
    <row r="88" spans="1:12" ht="15" customHeight="1" x14ac:dyDescent="0.25">
      <c r="A88" s="320" t="s">
        <v>170</v>
      </c>
      <c r="B88" s="103" t="s">
        <v>131</v>
      </c>
      <c r="C88" s="221" t="s">
        <v>4</v>
      </c>
      <c r="D88" s="323" t="s">
        <v>60</v>
      </c>
      <c r="E88" s="374"/>
      <c r="F88" s="374"/>
      <c r="G88" s="324"/>
      <c r="J88" s="144"/>
      <c r="K88" s="144"/>
      <c r="L88" s="144"/>
    </row>
    <row r="89" spans="1:12" ht="15" customHeight="1" x14ac:dyDescent="0.25">
      <c r="A89" s="322"/>
      <c r="B89" s="73" t="s">
        <v>143</v>
      </c>
      <c r="C89" s="221"/>
      <c r="D89" s="323">
        <v>7</v>
      </c>
      <c r="E89" s="374"/>
      <c r="F89" s="374"/>
      <c r="G89" s="324"/>
    </row>
    <row r="90" spans="1:12" ht="15" customHeight="1" x14ac:dyDescent="0.25">
      <c r="A90" s="372" t="s">
        <v>7</v>
      </c>
      <c r="B90" s="373"/>
      <c r="C90" s="373"/>
      <c r="D90" s="373"/>
      <c r="E90" s="373"/>
      <c r="F90" s="373"/>
      <c r="G90" s="220">
        <f>D89</f>
        <v>7</v>
      </c>
    </row>
    <row r="91" spans="1:12" ht="15" customHeight="1" x14ac:dyDescent="0.25">
      <c r="A91" s="320" t="s">
        <v>171</v>
      </c>
      <c r="B91" s="150" t="s">
        <v>192</v>
      </c>
      <c r="C91" s="221" t="s">
        <v>4</v>
      </c>
      <c r="D91" s="323" t="s">
        <v>60</v>
      </c>
      <c r="E91" s="374"/>
      <c r="F91" s="374"/>
      <c r="G91" s="324"/>
    </row>
    <row r="92" spans="1:12" ht="15" customHeight="1" x14ac:dyDescent="0.25">
      <c r="A92" s="322"/>
      <c r="B92" s="73" t="s">
        <v>195</v>
      </c>
      <c r="C92" s="221"/>
      <c r="D92" s="323">
        <v>1</v>
      </c>
      <c r="E92" s="374"/>
      <c r="F92" s="374"/>
      <c r="G92" s="324"/>
    </row>
    <row r="93" spans="1:12" ht="15" customHeight="1" x14ac:dyDescent="0.25">
      <c r="A93" s="372" t="s">
        <v>7</v>
      </c>
      <c r="B93" s="373"/>
      <c r="C93" s="373"/>
      <c r="D93" s="373"/>
      <c r="E93" s="373"/>
      <c r="F93" s="373"/>
      <c r="G93" s="220">
        <f>D92</f>
        <v>1</v>
      </c>
    </row>
    <row r="94" spans="1:12" ht="15" customHeight="1" x14ac:dyDescent="0.25">
      <c r="A94" s="320" t="s">
        <v>172</v>
      </c>
      <c r="B94" s="101" t="s">
        <v>129</v>
      </c>
      <c r="C94" s="221" t="s">
        <v>4</v>
      </c>
      <c r="D94" s="323" t="s">
        <v>60</v>
      </c>
      <c r="E94" s="374"/>
      <c r="F94" s="374"/>
      <c r="G94" s="324"/>
    </row>
    <row r="95" spans="1:12" ht="15" customHeight="1" x14ac:dyDescent="0.25">
      <c r="A95" s="322"/>
      <c r="B95" s="73" t="s">
        <v>191</v>
      </c>
      <c r="C95" s="221"/>
      <c r="D95" s="323">
        <v>5</v>
      </c>
      <c r="E95" s="374"/>
      <c r="F95" s="374"/>
      <c r="G95" s="324"/>
      <c r="J95" s="144"/>
      <c r="K95" s="144"/>
      <c r="L95" s="144"/>
    </row>
    <row r="96" spans="1:12" ht="15" customHeight="1" x14ac:dyDescent="0.25">
      <c r="A96" s="372" t="s">
        <v>7</v>
      </c>
      <c r="B96" s="373"/>
      <c r="C96" s="373"/>
      <c r="D96" s="373"/>
      <c r="E96" s="373"/>
      <c r="F96" s="373"/>
      <c r="G96" s="220">
        <f>D95</f>
        <v>5</v>
      </c>
      <c r="J96" s="144"/>
      <c r="K96" s="144"/>
      <c r="L96" s="144"/>
    </row>
    <row r="97" spans="1:12" ht="15" customHeight="1" x14ac:dyDescent="0.25">
      <c r="A97" s="320" t="s">
        <v>173</v>
      </c>
      <c r="B97" s="142" t="s">
        <v>190</v>
      </c>
      <c r="C97" s="221" t="s">
        <v>4</v>
      </c>
      <c r="D97" s="323" t="s">
        <v>60</v>
      </c>
      <c r="E97" s="374"/>
      <c r="F97" s="374"/>
      <c r="G97" s="324"/>
      <c r="J97" s="144"/>
      <c r="K97" s="144"/>
      <c r="L97" s="144"/>
    </row>
    <row r="98" spans="1:12" ht="15" customHeight="1" x14ac:dyDescent="0.25">
      <c r="A98" s="322"/>
      <c r="B98" s="73" t="s">
        <v>340</v>
      </c>
      <c r="C98" s="221"/>
      <c r="D98" s="323">
        <v>1</v>
      </c>
      <c r="E98" s="374"/>
      <c r="F98" s="374"/>
      <c r="G98" s="324"/>
      <c r="J98" s="144"/>
      <c r="K98" s="144"/>
      <c r="L98" s="144"/>
    </row>
    <row r="99" spans="1:12" ht="15" customHeight="1" x14ac:dyDescent="0.25">
      <c r="A99" s="372" t="s">
        <v>7</v>
      </c>
      <c r="B99" s="373"/>
      <c r="C99" s="373"/>
      <c r="D99" s="373"/>
      <c r="E99" s="373"/>
      <c r="F99" s="373"/>
      <c r="G99" s="220">
        <f>D98</f>
        <v>1</v>
      </c>
      <c r="J99" s="144"/>
      <c r="K99" s="144"/>
      <c r="L99" s="144"/>
    </row>
    <row r="100" spans="1:12" ht="15" customHeight="1" x14ac:dyDescent="0.25">
      <c r="A100" s="380" t="s">
        <v>119</v>
      </c>
      <c r="B100" s="381"/>
      <c r="C100" s="381"/>
      <c r="D100" s="381"/>
      <c r="E100" s="381"/>
      <c r="F100" s="381"/>
      <c r="G100" s="382"/>
      <c r="J100" s="144"/>
      <c r="K100" s="144"/>
      <c r="L100" s="144"/>
    </row>
    <row r="101" spans="1:12" ht="15" customHeight="1" x14ac:dyDescent="0.25">
      <c r="A101" s="320" t="s">
        <v>55</v>
      </c>
      <c r="B101" s="73" t="s">
        <v>122</v>
      </c>
      <c r="C101" s="221" t="s">
        <v>4</v>
      </c>
      <c r="D101" s="323" t="s">
        <v>60</v>
      </c>
      <c r="E101" s="374"/>
      <c r="F101" s="374"/>
      <c r="G101" s="324"/>
      <c r="J101" s="144"/>
      <c r="K101" s="144"/>
      <c r="L101" s="144"/>
    </row>
    <row r="102" spans="1:12" ht="15" customHeight="1" x14ac:dyDescent="0.25">
      <c r="A102" s="322"/>
      <c r="B102" s="73" t="s">
        <v>161</v>
      </c>
      <c r="C102" s="221"/>
      <c r="D102" s="323">
        <v>1</v>
      </c>
      <c r="E102" s="374"/>
      <c r="F102" s="374"/>
      <c r="G102" s="324"/>
      <c r="J102" s="144"/>
      <c r="K102" s="144"/>
      <c r="L102" s="144"/>
    </row>
    <row r="103" spans="1:12" ht="15" customHeight="1" x14ac:dyDescent="0.25">
      <c r="A103" s="372" t="s">
        <v>7</v>
      </c>
      <c r="B103" s="373"/>
      <c r="C103" s="373"/>
      <c r="D103" s="373"/>
      <c r="E103" s="373"/>
      <c r="F103" s="373"/>
      <c r="G103" s="220">
        <f>D102</f>
        <v>1</v>
      </c>
      <c r="J103" s="144"/>
      <c r="K103" s="144"/>
      <c r="L103" s="144"/>
    </row>
    <row r="104" spans="1:12" ht="15" customHeight="1" x14ac:dyDescent="0.25">
      <c r="A104" s="320" t="s">
        <v>274</v>
      </c>
      <c r="B104" s="73" t="s">
        <v>111</v>
      </c>
      <c r="C104" s="221" t="s">
        <v>4</v>
      </c>
      <c r="D104" s="323" t="s">
        <v>60</v>
      </c>
      <c r="E104" s="374"/>
      <c r="F104" s="374"/>
      <c r="G104" s="324"/>
      <c r="J104" s="144"/>
      <c r="K104" s="144"/>
      <c r="L104" s="144"/>
    </row>
    <row r="105" spans="1:12" ht="15" customHeight="1" x14ac:dyDescent="0.25">
      <c r="A105" s="322"/>
      <c r="B105" s="73" t="s">
        <v>160</v>
      </c>
      <c r="C105" s="221"/>
      <c r="D105" s="323">
        <v>1</v>
      </c>
      <c r="E105" s="374"/>
      <c r="F105" s="374"/>
      <c r="G105" s="324"/>
      <c r="J105" s="144"/>
      <c r="K105" s="144"/>
      <c r="L105" s="144"/>
    </row>
    <row r="106" spans="1:12" ht="15" customHeight="1" x14ac:dyDescent="0.25">
      <c r="A106" s="372" t="s">
        <v>7</v>
      </c>
      <c r="B106" s="373"/>
      <c r="C106" s="373"/>
      <c r="D106" s="373"/>
      <c r="E106" s="373"/>
      <c r="F106" s="373"/>
      <c r="G106" s="220">
        <f>D105</f>
        <v>1</v>
      </c>
      <c r="J106" s="144"/>
      <c r="K106" s="144"/>
      <c r="L106" s="144"/>
    </row>
    <row r="107" spans="1:12" ht="15" customHeight="1" x14ac:dyDescent="0.25">
      <c r="A107" s="320" t="s">
        <v>275</v>
      </c>
      <c r="B107" s="73" t="s">
        <v>112</v>
      </c>
      <c r="C107" s="221" t="s">
        <v>4</v>
      </c>
      <c r="D107" s="323" t="s">
        <v>60</v>
      </c>
      <c r="E107" s="374"/>
      <c r="F107" s="374"/>
      <c r="G107" s="324"/>
      <c r="J107" s="144"/>
      <c r="K107" s="144"/>
      <c r="L107" s="144"/>
    </row>
    <row r="108" spans="1:12" ht="15" customHeight="1" x14ac:dyDescent="0.25">
      <c r="A108" s="322"/>
      <c r="B108" s="73" t="s">
        <v>159</v>
      </c>
      <c r="C108" s="221"/>
      <c r="D108" s="323">
        <v>1</v>
      </c>
      <c r="E108" s="374"/>
      <c r="F108" s="374"/>
      <c r="G108" s="324"/>
      <c r="J108" s="144"/>
      <c r="K108" s="144"/>
      <c r="L108" s="144"/>
    </row>
    <row r="109" spans="1:12" ht="15" customHeight="1" x14ac:dyDescent="0.25">
      <c r="A109" s="372" t="s">
        <v>7</v>
      </c>
      <c r="B109" s="373"/>
      <c r="C109" s="373"/>
      <c r="D109" s="373"/>
      <c r="E109" s="373"/>
      <c r="F109" s="373"/>
      <c r="G109" s="220">
        <f>D108</f>
        <v>1</v>
      </c>
      <c r="J109" s="144"/>
      <c r="K109" s="144"/>
      <c r="L109" s="144"/>
    </row>
    <row r="110" spans="1:12" ht="15" customHeight="1" x14ac:dyDescent="0.25">
      <c r="A110" s="320" t="s">
        <v>276</v>
      </c>
      <c r="B110" s="73" t="s">
        <v>113</v>
      </c>
      <c r="C110" s="221" t="s">
        <v>4</v>
      </c>
      <c r="D110" s="323" t="s">
        <v>60</v>
      </c>
      <c r="E110" s="374"/>
      <c r="F110" s="374"/>
      <c r="G110" s="324"/>
      <c r="J110" s="144"/>
      <c r="K110" s="144"/>
      <c r="L110" s="144"/>
    </row>
    <row r="111" spans="1:12" ht="15" customHeight="1" x14ac:dyDescent="0.25">
      <c r="A111" s="322"/>
      <c r="B111" s="73" t="s">
        <v>91</v>
      </c>
      <c r="C111" s="221"/>
      <c r="D111" s="323">
        <v>1</v>
      </c>
      <c r="E111" s="374"/>
      <c r="F111" s="374"/>
      <c r="G111" s="324"/>
      <c r="J111" s="144"/>
      <c r="K111" s="144"/>
      <c r="L111" s="144"/>
    </row>
    <row r="112" spans="1:12" ht="15" customHeight="1" x14ac:dyDescent="0.25">
      <c r="A112" s="372" t="s">
        <v>7</v>
      </c>
      <c r="B112" s="373"/>
      <c r="C112" s="373"/>
      <c r="D112" s="373"/>
      <c r="E112" s="373"/>
      <c r="F112" s="373"/>
      <c r="G112" s="220">
        <f>D111</f>
        <v>1</v>
      </c>
      <c r="J112" s="144"/>
      <c r="K112" s="144"/>
      <c r="L112" s="144"/>
    </row>
    <row r="113" spans="1:12" ht="15" customHeight="1" x14ac:dyDescent="0.25">
      <c r="A113" s="320" t="s">
        <v>277</v>
      </c>
      <c r="B113" s="87" t="s">
        <v>341</v>
      </c>
      <c r="C113" s="221" t="s">
        <v>4</v>
      </c>
      <c r="D113" s="323" t="s">
        <v>60</v>
      </c>
      <c r="E113" s="374"/>
      <c r="F113" s="374"/>
      <c r="G113" s="324"/>
      <c r="J113" s="144"/>
      <c r="K113" s="144"/>
      <c r="L113" s="144"/>
    </row>
    <row r="114" spans="1:12" ht="15" customHeight="1" x14ac:dyDescent="0.25">
      <c r="A114" s="322"/>
      <c r="B114" s="73" t="s">
        <v>158</v>
      </c>
      <c r="C114" s="221"/>
      <c r="D114" s="323">
        <v>1</v>
      </c>
      <c r="E114" s="374"/>
      <c r="F114" s="374"/>
      <c r="G114" s="324"/>
      <c r="J114" s="144"/>
      <c r="K114" s="144"/>
      <c r="L114" s="144"/>
    </row>
    <row r="115" spans="1:12" ht="15" customHeight="1" x14ac:dyDescent="0.25">
      <c r="A115" s="372" t="s">
        <v>7</v>
      </c>
      <c r="B115" s="373"/>
      <c r="C115" s="373"/>
      <c r="D115" s="373"/>
      <c r="E115" s="373"/>
      <c r="F115" s="373"/>
      <c r="G115" s="220">
        <f>D114</f>
        <v>1</v>
      </c>
      <c r="J115" s="144"/>
      <c r="K115" s="144"/>
      <c r="L115" s="144"/>
    </row>
    <row r="116" spans="1:12" ht="15" customHeight="1" x14ac:dyDescent="0.25">
      <c r="A116" s="320" t="s">
        <v>278</v>
      </c>
      <c r="B116" s="73" t="s">
        <v>118</v>
      </c>
      <c r="C116" s="221" t="s">
        <v>4</v>
      </c>
      <c r="D116" s="323" t="s">
        <v>60</v>
      </c>
      <c r="E116" s="374"/>
      <c r="F116" s="374"/>
      <c r="G116" s="324"/>
      <c r="J116" s="144"/>
      <c r="K116" s="144"/>
      <c r="L116" s="144"/>
    </row>
    <row r="117" spans="1:12" ht="15" customHeight="1" x14ac:dyDescent="0.25">
      <c r="A117" s="322"/>
      <c r="B117" s="73" t="s">
        <v>223</v>
      </c>
      <c r="C117" s="221"/>
      <c r="D117" s="323">
        <v>2</v>
      </c>
      <c r="E117" s="374"/>
      <c r="F117" s="374"/>
      <c r="G117" s="324"/>
      <c r="J117" s="144"/>
      <c r="K117" s="144"/>
      <c r="L117" s="144"/>
    </row>
    <row r="118" spans="1:12" ht="15" customHeight="1" x14ac:dyDescent="0.25">
      <c r="A118" s="372" t="s">
        <v>7</v>
      </c>
      <c r="B118" s="373"/>
      <c r="C118" s="373"/>
      <c r="D118" s="373"/>
      <c r="E118" s="373"/>
      <c r="F118" s="373"/>
      <c r="G118" s="220">
        <f>D117</f>
        <v>2</v>
      </c>
      <c r="J118" s="144"/>
      <c r="K118" s="144"/>
      <c r="L118" s="144"/>
    </row>
    <row r="119" spans="1:12" ht="15" customHeight="1" x14ac:dyDescent="0.25">
      <c r="A119" s="320" t="s">
        <v>279</v>
      </c>
      <c r="B119" s="87" t="s">
        <v>126</v>
      </c>
      <c r="C119" s="221" t="s">
        <v>4</v>
      </c>
      <c r="D119" s="323" t="s">
        <v>60</v>
      </c>
      <c r="E119" s="374"/>
      <c r="F119" s="374"/>
      <c r="G119" s="324"/>
      <c r="J119" s="144"/>
      <c r="K119" s="144"/>
      <c r="L119" s="144"/>
    </row>
    <row r="120" spans="1:12" ht="15" customHeight="1" x14ac:dyDescent="0.25">
      <c r="A120" s="322"/>
      <c r="B120" s="73" t="s">
        <v>157</v>
      </c>
      <c r="C120" s="80"/>
      <c r="D120" s="323">
        <v>1</v>
      </c>
      <c r="E120" s="374"/>
      <c r="F120" s="374"/>
      <c r="G120" s="324"/>
      <c r="J120" s="144"/>
      <c r="K120" s="144"/>
      <c r="L120" s="144"/>
    </row>
    <row r="121" spans="1:12" ht="15" customHeight="1" x14ac:dyDescent="0.25">
      <c r="A121" s="372" t="s">
        <v>7</v>
      </c>
      <c r="B121" s="373"/>
      <c r="C121" s="373"/>
      <c r="D121" s="373"/>
      <c r="E121" s="373"/>
      <c r="F121" s="373"/>
      <c r="G121" s="220">
        <f>D120</f>
        <v>1</v>
      </c>
      <c r="J121" s="144"/>
      <c r="K121" s="144"/>
      <c r="L121" s="144"/>
    </row>
    <row r="122" spans="1:12" ht="15" customHeight="1" x14ac:dyDescent="0.25">
      <c r="A122" s="320" t="s">
        <v>280</v>
      </c>
      <c r="B122" s="73" t="s">
        <v>117</v>
      </c>
      <c r="C122" s="221" t="s">
        <v>4</v>
      </c>
      <c r="D122" s="323" t="s">
        <v>60</v>
      </c>
      <c r="E122" s="374"/>
      <c r="F122" s="374"/>
      <c r="G122" s="324"/>
      <c r="J122" s="144"/>
      <c r="K122" s="144"/>
      <c r="L122" s="144"/>
    </row>
    <row r="123" spans="1:12" ht="15" customHeight="1" x14ac:dyDescent="0.25">
      <c r="A123" s="322"/>
      <c r="B123" s="73" t="s">
        <v>155</v>
      </c>
      <c r="C123" s="221"/>
      <c r="D123" s="323">
        <v>1</v>
      </c>
      <c r="E123" s="374"/>
      <c r="F123" s="374"/>
      <c r="G123" s="324"/>
      <c r="J123" s="144"/>
      <c r="K123" s="144"/>
      <c r="L123" s="144"/>
    </row>
    <row r="124" spans="1:12" ht="15" customHeight="1" x14ac:dyDescent="0.25">
      <c r="A124" s="372" t="s">
        <v>7</v>
      </c>
      <c r="B124" s="373"/>
      <c r="C124" s="373"/>
      <c r="D124" s="373"/>
      <c r="E124" s="373"/>
      <c r="F124" s="373"/>
      <c r="G124" s="220">
        <f>D123</f>
        <v>1</v>
      </c>
      <c r="J124" s="144"/>
      <c r="K124" s="144"/>
      <c r="L124" s="144"/>
    </row>
    <row r="125" spans="1:12" ht="15" customHeight="1" x14ac:dyDescent="0.25">
      <c r="A125" s="320" t="s">
        <v>281</v>
      </c>
      <c r="B125" s="87" t="s">
        <v>416</v>
      </c>
      <c r="C125" s="221" t="s">
        <v>4</v>
      </c>
      <c r="D125" s="323" t="s">
        <v>60</v>
      </c>
      <c r="E125" s="374"/>
      <c r="F125" s="374"/>
      <c r="G125" s="324"/>
      <c r="J125" s="144"/>
      <c r="K125" s="144"/>
      <c r="L125" s="144"/>
    </row>
    <row r="126" spans="1:12" ht="15" customHeight="1" x14ac:dyDescent="0.25">
      <c r="A126" s="322"/>
      <c r="B126" s="73" t="s">
        <v>417</v>
      </c>
      <c r="C126" s="221"/>
      <c r="D126" s="323">
        <v>1</v>
      </c>
      <c r="E126" s="374"/>
      <c r="F126" s="374"/>
      <c r="G126" s="324"/>
      <c r="J126" s="144"/>
      <c r="K126" s="144"/>
      <c r="L126" s="144"/>
    </row>
    <row r="127" spans="1:12" ht="15" customHeight="1" x14ac:dyDescent="0.25">
      <c r="A127" s="372" t="s">
        <v>7</v>
      </c>
      <c r="B127" s="373"/>
      <c r="C127" s="373"/>
      <c r="D127" s="373"/>
      <c r="E127" s="373"/>
      <c r="F127" s="373"/>
      <c r="G127" s="220">
        <f>D126</f>
        <v>1</v>
      </c>
      <c r="J127" s="144"/>
      <c r="K127" s="144"/>
      <c r="L127" s="144"/>
    </row>
    <row r="128" spans="1:12" ht="15" customHeight="1" x14ac:dyDescent="0.25">
      <c r="A128" s="320" t="s">
        <v>282</v>
      </c>
      <c r="B128" s="73" t="s">
        <v>156</v>
      </c>
      <c r="C128" s="221" t="s">
        <v>4</v>
      </c>
      <c r="D128" s="323" t="s">
        <v>60</v>
      </c>
      <c r="E128" s="374"/>
      <c r="F128" s="374"/>
      <c r="G128" s="324"/>
      <c r="J128" s="144"/>
      <c r="K128" s="144"/>
      <c r="L128" s="144"/>
    </row>
    <row r="129" spans="1:12" ht="15" customHeight="1" x14ac:dyDescent="0.25">
      <c r="A129" s="322"/>
      <c r="B129" s="73" t="s">
        <v>144</v>
      </c>
      <c r="C129" s="221"/>
      <c r="D129" s="323">
        <v>1</v>
      </c>
      <c r="E129" s="374"/>
      <c r="F129" s="374"/>
      <c r="G129" s="324"/>
      <c r="J129" s="144"/>
      <c r="K129" s="144"/>
      <c r="L129" s="144"/>
    </row>
    <row r="130" spans="1:12" ht="15" customHeight="1" x14ac:dyDescent="0.25">
      <c r="A130" s="372" t="s">
        <v>7</v>
      </c>
      <c r="B130" s="373"/>
      <c r="C130" s="373"/>
      <c r="D130" s="373"/>
      <c r="E130" s="373"/>
      <c r="F130" s="373"/>
      <c r="G130" s="220">
        <f>D129</f>
        <v>1</v>
      </c>
      <c r="J130" s="144"/>
      <c r="K130" s="144"/>
      <c r="L130" s="144"/>
    </row>
    <row r="131" spans="1:12" ht="15" customHeight="1" x14ac:dyDescent="0.25">
      <c r="A131" s="320" t="s">
        <v>283</v>
      </c>
      <c r="B131" s="73" t="s">
        <v>115</v>
      </c>
      <c r="C131" s="221" t="s">
        <v>4</v>
      </c>
      <c r="D131" s="323" t="s">
        <v>60</v>
      </c>
      <c r="E131" s="374"/>
      <c r="F131" s="374"/>
      <c r="G131" s="324"/>
      <c r="J131" s="144"/>
      <c r="K131" s="144"/>
      <c r="L131" s="144"/>
    </row>
    <row r="132" spans="1:12" ht="15" customHeight="1" x14ac:dyDescent="0.25">
      <c r="A132" s="322"/>
      <c r="B132" s="73" t="s">
        <v>145</v>
      </c>
      <c r="C132" s="221"/>
      <c r="D132" s="323">
        <v>1</v>
      </c>
      <c r="E132" s="374"/>
      <c r="F132" s="374"/>
      <c r="G132" s="324"/>
      <c r="J132" s="144"/>
      <c r="K132" s="144"/>
      <c r="L132" s="144"/>
    </row>
    <row r="133" spans="1:12" ht="15" customHeight="1" x14ac:dyDescent="0.25">
      <c r="A133" s="372" t="s">
        <v>7</v>
      </c>
      <c r="B133" s="373"/>
      <c r="C133" s="373"/>
      <c r="D133" s="373"/>
      <c r="E133" s="373"/>
      <c r="F133" s="373"/>
      <c r="G133" s="220">
        <f>D132</f>
        <v>1</v>
      </c>
      <c r="J133" s="144"/>
      <c r="K133" s="144"/>
      <c r="L133" s="144"/>
    </row>
    <row r="134" spans="1:12" ht="15" customHeight="1" x14ac:dyDescent="0.25">
      <c r="A134" s="320" t="s">
        <v>284</v>
      </c>
      <c r="B134" s="73" t="s">
        <v>114</v>
      </c>
      <c r="C134" s="221" t="s">
        <v>4</v>
      </c>
      <c r="D134" s="323" t="s">
        <v>60</v>
      </c>
      <c r="E134" s="374"/>
      <c r="F134" s="374"/>
      <c r="G134" s="324"/>
      <c r="J134" s="144"/>
      <c r="K134" s="144"/>
      <c r="L134" s="144"/>
    </row>
    <row r="135" spans="1:12" ht="15" customHeight="1" x14ac:dyDescent="0.25">
      <c r="A135" s="322"/>
      <c r="B135" s="73" t="s">
        <v>146</v>
      </c>
      <c r="C135" s="221"/>
      <c r="D135" s="323">
        <v>1</v>
      </c>
      <c r="E135" s="374"/>
      <c r="F135" s="374"/>
      <c r="G135" s="324"/>
      <c r="J135" s="144"/>
      <c r="K135" s="144"/>
      <c r="L135" s="144"/>
    </row>
    <row r="136" spans="1:12" ht="15" customHeight="1" x14ac:dyDescent="0.25">
      <c r="A136" s="372" t="s">
        <v>7</v>
      </c>
      <c r="B136" s="373"/>
      <c r="C136" s="373"/>
      <c r="D136" s="373"/>
      <c r="E136" s="373"/>
      <c r="F136" s="373"/>
      <c r="G136" s="220">
        <f>D135</f>
        <v>1</v>
      </c>
      <c r="J136" s="144"/>
      <c r="K136" s="144"/>
      <c r="L136" s="144"/>
    </row>
    <row r="137" spans="1:12" ht="15" customHeight="1" x14ac:dyDescent="0.25">
      <c r="A137" s="320" t="s">
        <v>285</v>
      </c>
      <c r="B137" s="87" t="s">
        <v>413</v>
      </c>
      <c r="C137" s="221" t="s">
        <v>4</v>
      </c>
      <c r="D137" s="323" t="s">
        <v>60</v>
      </c>
      <c r="E137" s="374"/>
      <c r="F137" s="374"/>
      <c r="G137" s="324"/>
      <c r="J137" s="144"/>
      <c r="K137" s="144"/>
      <c r="L137" s="144"/>
    </row>
    <row r="138" spans="1:12" ht="15" customHeight="1" x14ac:dyDescent="0.25">
      <c r="A138" s="322"/>
      <c r="B138" s="73" t="s">
        <v>414</v>
      </c>
      <c r="C138" s="221"/>
      <c r="D138" s="323">
        <v>2</v>
      </c>
      <c r="E138" s="374"/>
      <c r="F138" s="374"/>
      <c r="G138" s="324"/>
      <c r="J138" s="144"/>
      <c r="K138" s="144"/>
      <c r="L138" s="144"/>
    </row>
    <row r="139" spans="1:12" ht="15" customHeight="1" x14ac:dyDescent="0.25">
      <c r="A139" s="372" t="s">
        <v>7</v>
      </c>
      <c r="B139" s="373"/>
      <c r="C139" s="373"/>
      <c r="D139" s="373"/>
      <c r="E139" s="373"/>
      <c r="F139" s="373"/>
      <c r="G139" s="220">
        <f>D138</f>
        <v>2</v>
      </c>
      <c r="J139" s="144"/>
      <c r="K139" s="144"/>
      <c r="L139" s="144"/>
    </row>
    <row r="140" spans="1:12" ht="15" customHeight="1" x14ac:dyDescent="0.25">
      <c r="A140" s="320" t="s">
        <v>286</v>
      </c>
      <c r="B140" s="87" t="s">
        <v>123</v>
      </c>
      <c r="C140" s="221" t="s">
        <v>4</v>
      </c>
      <c r="D140" s="323" t="s">
        <v>60</v>
      </c>
      <c r="E140" s="374"/>
      <c r="F140" s="374"/>
      <c r="G140" s="324"/>
      <c r="J140" s="144"/>
      <c r="K140" s="144"/>
      <c r="L140" s="144"/>
    </row>
    <row r="141" spans="1:12" ht="15" customHeight="1" x14ac:dyDescent="0.25">
      <c r="A141" s="322"/>
      <c r="B141" s="73" t="s">
        <v>147</v>
      </c>
      <c r="C141" s="221"/>
      <c r="D141" s="323">
        <v>2</v>
      </c>
      <c r="E141" s="374"/>
      <c r="F141" s="374"/>
      <c r="G141" s="324"/>
      <c r="J141" s="144"/>
      <c r="K141" s="144"/>
      <c r="L141" s="144"/>
    </row>
    <row r="142" spans="1:12" ht="15" customHeight="1" x14ac:dyDescent="0.25">
      <c r="A142" s="372" t="s">
        <v>7</v>
      </c>
      <c r="B142" s="373"/>
      <c r="C142" s="373"/>
      <c r="D142" s="373"/>
      <c r="E142" s="373"/>
      <c r="F142" s="373"/>
      <c r="G142" s="220">
        <f>D141</f>
        <v>2</v>
      </c>
      <c r="J142" s="144"/>
      <c r="K142" s="144"/>
      <c r="L142" s="144"/>
    </row>
    <row r="143" spans="1:12" ht="15" customHeight="1" x14ac:dyDescent="0.25">
      <c r="A143" s="320" t="s">
        <v>287</v>
      </c>
      <c r="B143" s="85" t="s">
        <v>149</v>
      </c>
      <c r="C143" s="221" t="s">
        <v>4</v>
      </c>
      <c r="D143" s="323" t="s">
        <v>60</v>
      </c>
      <c r="E143" s="374"/>
      <c r="F143" s="374"/>
      <c r="G143" s="324"/>
      <c r="J143" s="144"/>
      <c r="K143" s="144"/>
      <c r="L143" s="144"/>
    </row>
    <row r="144" spans="1:12" ht="15" customHeight="1" x14ac:dyDescent="0.25">
      <c r="A144" s="322"/>
      <c r="B144" s="85" t="s">
        <v>148</v>
      </c>
      <c r="C144" s="221"/>
      <c r="D144" s="323">
        <v>1</v>
      </c>
      <c r="E144" s="374"/>
      <c r="F144" s="374"/>
      <c r="G144" s="324"/>
      <c r="J144" s="144"/>
      <c r="K144" s="144"/>
      <c r="L144" s="144"/>
    </row>
    <row r="145" spans="1:12" ht="15" customHeight="1" x14ac:dyDescent="0.25">
      <c r="A145" s="372" t="s">
        <v>7</v>
      </c>
      <c r="B145" s="373"/>
      <c r="C145" s="373"/>
      <c r="D145" s="373"/>
      <c r="E145" s="373"/>
      <c r="F145" s="373"/>
      <c r="G145" s="220">
        <f>D144</f>
        <v>1</v>
      </c>
      <c r="J145" s="144"/>
      <c r="K145" s="144"/>
      <c r="L145" s="144"/>
    </row>
    <row r="146" spans="1:12" ht="15" customHeight="1" x14ac:dyDescent="0.25">
      <c r="A146" s="320" t="s">
        <v>288</v>
      </c>
      <c r="B146" s="73" t="s">
        <v>109</v>
      </c>
      <c r="C146" s="221" t="s">
        <v>61</v>
      </c>
      <c r="D146" s="323" t="s">
        <v>44</v>
      </c>
      <c r="E146" s="374"/>
      <c r="F146" s="374"/>
      <c r="G146" s="324"/>
      <c r="J146" s="144"/>
      <c r="K146" s="144"/>
      <c r="L146" s="144"/>
    </row>
    <row r="147" spans="1:12" ht="15" customHeight="1" x14ac:dyDescent="0.25">
      <c r="A147" s="322"/>
      <c r="B147" s="73" t="s">
        <v>234</v>
      </c>
      <c r="C147" s="221"/>
      <c r="D147" s="323">
        <v>12</v>
      </c>
      <c r="E147" s="374"/>
      <c r="F147" s="374"/>
      <c r="G147" s="324"/>
      <c r="J147" s="144"/>
      <c r="K147" s="144"/>
      <c r="L147" s="144"/>
    </row>
    <row r="148" spans="1:12" ht="15" customHeight="1" x14ac:dyDescent="0.25">
      <c r="A148" s="372" t="s">
        <v>7</v>
      </c>
      <c r="B148" s="373"/>
      <c r="C148" s="373"/>
      <c r="D148" s="373"/>
      <c r="E148" s="373"/>
      <c r="F148" s="373"/>
      <c r="G148" s="220">
        <f>D147</f>
        <v>12</v>
      </c>
      <c r="J148" s="144"/>
      <c r="K148" s="144"/>
      <c r="L148" s="144"/>
    </row>
    <row r="149" spans="1:12" ht="15" customHeight="1" x14ac:dyDescent="0.25">
      <c r="A149" s="320" t="s">
        <v>289</v>
      </c>
      <c r="B149" s="87" t="s">
        <v>408</v>
      </c>
      <c r="C149" s="221" t="s">
        <v>4</v>
      </c>
      <c r="D149" s="323" t="s">
        <v>60</v>
      </c>
      <c r="E149" s="374"/>
      <c r="F149" s="374"/>
      <c r="G149" s="324"/>
      <c r="J149" s="144"/>
      <c r="K149" s="144"/>
      <c r="L149" s="144"/>
    </row>
    <row r="150" spans="1:12" ht="15" customHeight="1" x14ac:dyDescent="0.25">
      <c r="A150" s="322"/>
      <c r="B150" s="73" t="s">
        <v>409</v>
      </c>
      <c r="C150" s="221"/>
      <c r="D150" s="323">
        <v>6</v>
      </c>
      <c r="E150" s="374"/>
      <c r="F150" s="374"/>
      <c r="G150" s="324"/>
      <c r="J150" s="144"/>
      <c r="K150" s="144"/>
      <c r="L150" s="144"/>
    </row>
    <row r="151" spans="1:12" ht="15" customHeight="1" x14ac:dyDescent="0.25">
      <c r="A151" s="372" t="s">
        <v>7</v>
      </c>
      <c r="B151" s="373"/>
      <c r="C151" s="373"/>
      <c r="D151" s="373"/>
      <c r="E151" s="373"/>
      <c r="F151" s="373"/>
      <c r="G151" s="220">
        <f>D150</f>
        <v>6</v>
      </c>
      <c r="J151" s="144"/>
      <c r="K151" s="144"/>
      <c r="L151" s="144"/>
    </row>
    <row r="152" spans="1:12" ht="15" customHeight="1" x14ac:dyDescent="0.25">
      <c r="A152" s="359" t="s">
        <v>290</v>
      </c>
      <c r="B152" s="73" t="s">
        <v>120</v>
      </c>
      <c r="C152" s="221" t="s">
        <v>4</v>
      </c>
      <c r="D152" s="347" t="s">
        <v>60</v>
      </c>
      <c r="E152" s="347"/>
      <c r="F152" s="347"/>
      <c r="G152" s="379"/>
      <c r="J152" s="144"/>
      <c r="K152" s="144"/>
      <c r="L152" s="144"/>
    </row>
    <row r="153" spans="1:12" ht="15" customHeight="1" x14ac:dyDescent="0.25">
      <c r="A153" s="359"/>
      <c r="B153" s="73" t="s">
        <v>150</v>
      </c>
      <c r="C153" s="221"/>
      <c r="D153" s="347">
        <v>6</v>
      </c>
      <c r="E153" s="347"/>
      <c r="F153" s="347"/>
      <c r="G153" s="379"/>
      <c r="J153" s="144"/>
      <c r="K153" s="144"/>
      <c r="L153" s="144"/>
    </row>
    <row r="154" spans="1:12" ht="15" customHeight="1" x14ac:dyDescent="0.25">
      <c r="A154" s="372" t="s">
        <v>7</v>
      </c>
      <c r="B154" s="373"/>
      <c r="C154" s="373"/>
      <c r="D154" s="373"/>
      <c r="E154" s="373"/>
      <c r="F154" s="373"/>
      <c r="G154" s="220">
        <f>D153</f>
        <v>6</v>
      </c>
      <c r="J154" s="144"/>
      <c r="K154" s="144"/>
      <c r="L154" s="144"/>
    </row>
    <row r="155" spans="1:12" ht="15" customHeight="1" x14ac:dyDescent="0.25">
      <c r="A155" s="378" t="s">
        <v>291</v>
      </c>
      <c r="B155" s="87" t="s">
        <v>410</v>
      </c>
      <c r="C155" s="221" t="s">
        <v>4</v>
      </c>
      <c r="D155" s="323" t="s">
        <v>60</v>
      </c>
      <c r="E155" s="374"/>
      <c r="F155" s="374"/>
      <c r="G155" s="324"/>
      <c r="J155" s="144"/>
      <c r="K155" s="144"/>
      <c r="L155" s="144"/>
    </row>
    <row r="156" spans="1:12" ht="15" customHeight="1" x14ac:dyDescent="0.25">
      <c r="A156" s="322"/>
      <c r="B156" s="73" t="s">
        <v>411</v>
      </c>
      <c r="C156" s="221"/>
      <c r="D156" s="323">
        <v>3</v>
      </c>
      <c r="E156" s="374"/>
      <c r="F156" s="374"/>
      <c r="G156" s="324"/>
      <c r="J156" s="144"/>
      <c r="K156" s="144"/>
      <c r="L156" s="144"/>
    </row>
    <row r="157" spans="1:12" ht="15" customHeight="1" x14ac:dyDescent="0.25">
      <c r="A157" s="372" t="s">
        <v>7</v>
      </c>
      <c r="B157" s="373"/>
      <c r="C157" s="373"/>
      <c r="D157" s="373"/>
      <c r="E157" s="373"/>
      <c r="F157" s="373"/>
      <c r="G157" s="220">
        <f>D156</f>
        <v>3</v>
      </c>
      <c r="J157" s="144"/>
      <c r="K157" s="144"/>
      <c r="L157" s="144"/>
    </row>
    <row r="158" spans="1:12" ht="15" customHeight="1" x14ac:dyDescent="0.25">
      <c r="A158" s="378" t="s">
        <v>292</v>
      </c>
      <c r="B158" s="73" t="s">
        <v>121</v>
      </c>
      <c r="C158" s="221" t="s">
        <v>4</v>
      </c>
      <c r="D158" s="323" t="s">
        <v>60</v>
      </c>
      <c r="E158" s="374"/>
      <c r="F158" s="374"/>
      <c r="G158" s="324"/>
      <c r="J158" s="144"/>
      <c r="K158" s="144"/>
      <c r="L158" s="144"/>
    </row>
    <row r="159" spans="1:12" ht="15" customHeight="1" x14ac:dyDescent="0.25">
      <c r="A159" s="322"/>
      <c r="B159" s="73" t="s">
        <v>151</v>
      </c>
      <c r="C159" s="221"/>
      <c r="D159" s="323">
        <v>3</v>
      </c>
      <c r="E159" s="374"/>
      <c r="F159" s="374"/>
      <c r="G159" s="324"/>
      <c r="J159" s="144"/>
      <c r="K159" s="144"/>
      <c r="L159" s="144"/>
    </row>
    <row r="160" spans="1:12" ht="15" customHeight="1" x14ac:dyDescent="0.25">
      <c r="A160" s="372" t="s">
        <v>7</v>
      </c>
      <c r="B160" s="373"/>
      <c r="C160" s="373"/>
      <c r="D160" s="373"/>
      <c r="E160" s="373"/>
      <c r="F160" s="373"/>
      <c r="G160" s="220">
        <f>D159</f>
        <v>3</v>
      </c>
      <c r="J160" s="144"/>
      <c r="K160" s="144"/>
      <c r="L160" s="144"/>
    </row>
    <row r="161" spans="1:12" ht="15" customHeight="1" x14ac:dyDescent="0.25">
      <c r="A161" s="320" t="s">
        <v>293</v>
      </c>
      <c r="B161" s="73" t="s">
        <v>116</v>
      </c>
      <c r="C161" s="221" t="s">
        <v>4</v>
      </c>
      <c r="D161" s="323" t="s">
        <v>60</v>
      </c>
      <c r="E161" s="374"/>
      <c r="F161" s="374"/>
      <c r="G161" s="324"/>
      <c r="J161" s="144"/>
      <c r="K161" s="144"/>
      <c r="L161" s="144"/>
    </row>
    <row r="162" spans="1:12" ht="15" customHeight="1" x14ac:dyDescent="0.25">
      <c r="A162" s="322"/>
      <c r="B162" s="73" t="s">
        <v>152</v>
      </c>
      <c r="C162" s="221"/>
      <c r="D162" s="323">
        <v>1</v>
      </c>
      <c r="E162" s="374"/>
      <c r="F162" s="374"/>
      <c r="G162" s="324"/>
      <c r="J162" s="144"/>
      <c r="K162" s="144"/>
      <c r="L162" s="144"/>
    </row>
    <row r="163" spans="1:12" ht="15" customHeight="1" x14ac:dyDescent="0.25">
      <c r="A163" s="372" t="s">
        <v>7</v>
      </c>
      <c r="B163" s="373"/>
      <c r="C163" s="373"/>
      <c r="D163" s="373"/>
      <c r="E163" s="373"/>
      <c r="F163" s="373"/>
      <c r="G163" s="220">
        <f>D162</f>
        <v>1</v>
      </c>
      <c r="J163" s="144"/>
      <c r="K163" s="144"/>
      <c r="L163" s="144"/>
    </row>
    <row r="164" spans="1:12" ht="15" customHeight="1" x14ac:dyDescent="0.25">
      <c r="A164" s="320" t="s">
        <v>294</v>
      </c>
      <c r="B164" s="73" t="s">
        <v>124</v>
      </c>
      <c r="C164" s="219" t="s">
        <v>4</v>
      </c>
      <c r="D164" s="323" t="s">
        <v>60</v>
      </c>
      <c r="E164" s="374"/>
      <c r="F164" s="374"/>
      <c r="G164" s="324"/>
      <c r="J164" s="144"/>
      <c r="K164" s="144"/>
      <c r="L164" s="144"/>
    </row>
    <row r="165" spans="1:12" ht="15" customHeight="1" x14ac:dyDescent="0.25">
      <c r="A165" s="322"/>
      <c r="B165" s="106" t="s">
        <v>153</v>
      </c>
      <c r="C165" s="219"/>
      <c r="D165" s="323">
        <v>1</v>
      </c>
      <c r="E165" s="374"/>
      <c r="F165" s="374"/>
      <c r="G165" s="324"/>
      <c r="J165" s="144"/>
      <c r="K165" s="144"/>
      <c r="L165" s="144"/>
    </row>
    <row r="166" spans="1:12" ht="15" customHeight="1" x14ac:dyDescent="0.25">
      <c r="A166" s="372" t="s">
        <v>7</v>
      </c>
      <c r="B166" s="373"/>
      <c r="C166" s="373"/>
      <c r="D166" s="373"/>
      <c r="E166" s="373"/>
      <c r="F166" s="373"/>
      <c r="G166" s="220">
        <f>D165</f>
        <v>1</v>
      </c>
      <c r="J166" s="144"/>
      <c r="K166" s="144"/>
      <c r="L166" s="144"/>
    </row>
    <row r="167" spans="1:12" ht="15" customHeight="1" x14ac:dyDescent="0.25">
      <c r="A167" s="320" t="s">
        <v>295</v>
      </c>
      <c r="B167" s="73" t="s">
        <v>125</v>
      </c>
      <c r="C167" s="221" t="s">
        <v>4</v>
      </c>
      <c r="D167" s="323" t="s">
        <v>60</v>
      </c>
      <c r="E167" s="374"/>
      <c r="F167" s="374"/>
      <c r="G167" s="324"/>
      <c r="J167" s="144"/>
      <c r="K167" s="144"/>
      <c r="L167" s="144"/>
    </row>
    <row r="168" spans="1:12" ht="15" customHeight="1" x14ac:dyDescent="0.25">
      <c r="A168" s="322"/>
      <c r="B168" s="106" t="s">
        <v>154</v>
      </c>
      <c r="C168" s="100"/>
      <c r="D168" s="323">
        <v>1</v>
      </c>
      <c r="E168" s="374"/>
      <c r="F168" s="374"/>
      <c r="G168" s="324"/>
      <c r="J168" s="144"/>
      <c r="K168" s="144"/>
      <c r="L168" s="144"/>
    </row>
    <row r="169" spans="1:12" ht="15" customHeight="1" x14ac:dyDescent="0.25">
      <c r="A169" s="372" t="s">
        <v>7</v>
      </c>
      <c r="B169" s="373"/>
      <c r="C169" s="373"/>
      <c r="D169" s="373"/>
      <c r="E169" s="373"/>
      <c r="F169" s="373"/>
      <c r="G169" s="220">
        <f>D168</f>
        <v>1</v>
      </c>
      <c r="J169" s="144"/>
      <c r="K169" s="144"/>
      <c r="L169" s="144"/>
    </row>
    <row r="170" spans="1:12" ht="15" customHeight="1" x14ac:dyDescent="0.25">
      <c r="A170" s="320" t="s">
        <v>296</v>
      </c>
      <c r="B170" s="73" t="s">
        <v>464</v>
      </c>
      <c r="C170" s="230" t="s">
        <v>4</v>
      </c>
      <c r="D170" s="323" t="s">
        <v>60</v>
      </c>
      <c r="E170" s="374"/>
      <c r="F170" s="374"/>
      <c r="G170" s="324"/>
      <c r="J170" s="144"/>
      <c r="K170" s="144"/>
      <c r="L170" s="144"/>
    </row>
    <row r="171" spans="1:12" ht="15" customHeight="1" x14ac:dyDescent="0.25">
      <c r="A171" s="322"/>
      <c r="B171" s="106" t="s">
        <v>238</v>
      </c>
      <c r="C171" s="100"/>
      <c r="D171" s="323">
        <v>3</v>
      </c>
      <c r="E171" s="374"/>
      <c r="F171" s="374"/>
      <c r="G171" s="324"/>
      <c r="J171" s="144"/>
      <c r="K171" s="144"/>
      <c r="L171" s="144"/>
    </row>
    <row r="172" spans="1:12" ht="15" customHeight="1" x14ac:dyDescent="0.25">
      <c r="A172" s="372" t="s">
        <v>7</v>
      </c>
      <c r="B172" s="373"/>
      <c r="C172" s="373"/>
      <c r="D172" s="373"/>
      <c r="E172" s="373"/>
      <c r="F172" s="373"/>
      <c r="G172" s="231">
        <f>D171</f>
        <v>3</v>
      </c>
      <c r="J172" s="144"/>
      <c r="K172" s="144"/>
      <c r="L172" s="144"/>
    </row>
    <row r="173" spans="1:12" ht="15" customHeight="1" x14ac:dyDescent="0.25">
      <c r="A173" s="320" t="s">
        <v>297</v>
      </c>
      <c r="B173" s="73" t="s">
        <v>467</v>
      </c>
      <c r="C173" s="230" t="s">
        <v>4</v>
      </c>
      <c r="D173" s="323" t="s">
        <v>60</v>
      </c>
      <c r="E173" s="374"/>
      <c r="F173" s="374"/>
      <c r="G173" s="324"/>
      <c r="J173" s="144"/>
      <c r="K173" s="144"/>
      <c r="L173" s="144"/>
    </row>
    <row r="174" spans="1:12" ht="15" customHeight="1" x14ac:dyDescent="0.25">
      <c r="A174" s="322"/>
      <c r="B174" s="106" t="s">
        <v>238</v>
      </c>
      <c r="C174" s="100"/>
      <c r="D174" s="323">
        <v>1</v>
      </c>
      <c r="E174" s="374"/>
      <c r="F174" s="374"/>
      <c r="G174" s="324"/>
      <c r="J174" s="144"/>
      <c r="K174" s="144"/>
      <c r="L174" s="144"/>
    </row>
    <row r="175" spans="1:12" ht="15" customHeight="1" x14ac:dyDescent="0.25">
      <c r="A175" s="372" t="s">
        <v>7</v>
      </c>
      <c r="B175" s="373"/>
      <c r="C175" s="373"/>
      <c r="D175" s="373"/>
      <c r="E175" s="373"/>
      <c r="F175" s="373"/>
      <c r="G175" s="231">
        <f>D174</f>
        <v>1</v>
      </c>
      <c r="J175" s="144"/>
      <c r="K175" s="144"/>
      <c r="L175" s="144"/>
    </row>
    <row r="176" spans="1:12" ht="27" customHeight="1" x14ac:dyDescent="0.25">
      <c r="A176" s="320" t="s">
        <v>298</v>
      </c>
      <c r="B176" s="61" t="s">
        <v>468</v>
      </c>
      <c r="C176" s="230" t="s">
        <v>4</v>
      </c>
      <c r="D176" s="323" t="s">
        <v>60</v>
      </c>
      <c r="E176" s="374"/>
      <c r="F176" s="374"/>
      <c r="G176" s="324"/>
      <c r="J176" s="144"/>
      <c r="K176" s="144"/>
      <c r="L176" s="144"/>
    </row>
    <row r="177" spans="1:12" ht="15" customHeight="1" x14ac:dyDescent="0.25">
      <c r="A177" s="322"/>
      <c r="B177" s="106" t="s">
        <v>228</v>
      </c>
      <c r="C177" s="100"/>
      <c r="D177" s="323">
        <v>1</v>
      </c>
      <c r="E177" s="374"/>
      <c r="F177" s="374"/>
      <c r="G177" s="324"/>
      <c r="J177" s="144"/>
      <c r="K177" s="144"/>
      <c r="L177" s="144"/>
    </row>
    <row r="178" spans="1:12" ht="15" customHeight="1" x14ac:dyDescent="0.25">
      <c r="A178" s="372" t="s">
        <v>7</v>
      </c>
      <c r="B178" s="373"/>
      <c r="C178" s="373"/>
      <c r="D178" s="373"/>
      <c r="E178" s="373"/>
      <c r="F178" s="373"/>
      <c r="G178" s="231">
        <f>D177</f>
        <v>1</v>
      </c>
      <c r="J178" s="144"/>
      <c r="K178" s="144"/>
      <c r="L178" s="144"/>
    </row>
    <row r="179" spans="1:12" ht="15" customHeight="1" x14ac:dyDescent="0.25">
      <c r="A179" s="320" t="s">
        <v>299</v>
      </c>
      <c r="B179" s="73" t="s">
        <v>342</v>
      </c>
      <c r="C179" s="219" t="s">
        <v>4</v>
      </c>
      <c r="D179" s="323" t="s">
        <v>60</v>
      </c>
      <c r="E179" s="374"/>
      <c r="F179" s="374"/>
      <c r="G179" s="324"/>
      <c r="J179" s="144"/>
      <c r="K179" s="144"/>
      <c r="L179" s="144"/>
    </row>
    <row r="180" spans="1:12" ht="15" customHeight="1" x14ac:dyDescent="0.25">
      <c r="A180" s="322"/>
      <c r="B180" s="106" t="s">
        <v>238</v>
      </c>
      <c r="C180" s="100"/>
      <c r="D180" s="323">
        <v>1</v>
      </c>
      <c r="E180" s="374"/>
      <c r="F180" s="374"/>
      <c r="G180" s="324"/>
      <c r="J180" s="144"/>
      <c r="K180" s="144"/>
      <c r="L180" s="144"/>
    </row>
    <row r="181" spans="1:12" ht="15" customHeight="1" x14ac:dyDescent="0.25">
      <c r="A181" s="372" t="s">
        <v>7</v>
      </c>
      <c r="B181" s="373"/>
      <c r="C181" s="373"/>
      <c r="D181" s="373"/>
      <c r="E181" s="373"/>
      <c r="F181" s="373"/>
      <c r="G181" s="220">
        <f>D180</f>
        <v>1</v>
      </c>
      <c r="J181" s="144"/>
      <c r="K181" s="144"/>
      <c r="L181" s="144"/>
    </row>
    <row r="182" spans="1:12" ht="15" customHeight="1" x14ac:dyDescent="0.25">
      <c r="A182" s="320" t="s">
        <v>300</v>
      </c>
      <c r="B182" s="73" t="s">
        <v>237</v>
      </c>
      <c r="C182" s="219" t="s">
        <v>4</v>
      </c>
      <c r="D182" s="323" t="s">
        <v>60</v>
      </c>
      <c r="E182" s="374"/>
      <c r="F182" s="374"/>
      <c r="G182" s="324"/>
      <c r="J182" s="144"/>
      <c r="K182" s="144"/>
      <c r="L182" s="144"/>
    </row>
    <row r="183" spans="1:12" ht="15" customHeight="1" x14ac:dyDescent="0.25">
      <c r="A183" s="322"/>
      <c r="B183" s="106" t="s">
        <v>238</v>
      </c>
      <c r="C183" s="100"/>
      <c r="D183" s="323">
        <v>4</v>
      </c>
      <c r="E183" s="374"/>
      <c r="F183" s="374"/>
      <c r="G183" s="324"/>
      <c r="J183" s="144"/>
      <c r="K183" s="144"/>
      <c r="L183" s="144"/>
    </row>
    <row r="184" spans="1:12" ht="15" customHeight="1" x14ac:dyDescent="0.25">
      <c r="A184" s="372" t="s">
        <v>7</v>
      </c>
      <c r="B184" s="373"/>
      <c r="C184" s="373"/>
      <c r="D184" s="373"/>
      <c r="E184" s="373"/>
      <c r="F184" s="373"/>
      <c r="G184" s="220">
        <f>D183</f>
        <v>4</v>
      </c>
      <c r="J184" s="144"/>
      <c r="K184" s="144"/>
      <c r="L184" s="144"/>
    </row>
    <row r="185" spans="1:12" ht="15" customHeight="1" x14ac:dyDescent="0.25">
      <c r="A185" s="320" t="s">
        <v>344</v>
      </c>
      <c r="B185" s="73" t="s">
        <v>227</v>
      </c>
      <c r="C185" s="219" t="s">
        <v>4</v>
      </c>
      <c r="D185" s="323" t="s">
        <v>60</v>
      </c>
      <c r="E185" s="374"/>
      <c r="F185" s="374"/>
      <c r="G185" s="324"/>
      <c r="J185" s="144"/>
      <c r="K185" s="144"/>
      <c r="L185" s="144"/>
    </row>
    <row r="186" spans="1:12" ht="15" customHeight="1" x14ac:dyDescent="0.25">
      <c r="A186" s="322"/>
      <c r="B186" s="106" t="s">
        <v>228</v>
      </c>
      <c r="C186" s="100"/>
      <c r="D186" s="323">
        <v>1</v>
      </c>
      <c r="E186" s="374"/>
      <c r="F186" s="374"/>
      <c r="G186" s="324"/>
      <c r="J186" s="144"/>
      <c r="K186" s="144"/>
      <c r="L186" s="144"/>
    </row>
    <row r="187" spans="1:12" ht="15" customHeight="1" x14ac:dyDescent="0.25">
      <c r="A187" s="372" t="s">
        <v>7</v>
      </c>
      <c r="B187" s="373"/>
      <c r="C187" s="373"/>
      <c r="D187" s="373"/>
      <c r="E187" s="373"/>
      <c r="F187" s="373"/>
      <c r="G187" s="220">
        <f>D186</f>
        <v>1</v>
      </c>
      <c r="J187" s="144"/>
      <c r="K187" s="144"/>
      <c r="L187" s="144"/>
    </row>
    <row r="188" spans="1:12" ht="15" customHeight="1" x14ac:dyDescent="0.25">
      <c r="A188" s="320" t="s">
        <v>412</v>
      </c>
      <c r="B188" s="73" t="s">
        <v>418</v>
      </c>
      <c r="C188" s="219" t="s">
        <v>4</v>
      </c>
      <c r="D188" s="323" t="s">
        <v>60</v>
      </c>
      <c r="E188" s="374"/>
      <c r="F188" s="374"/>
      <c r="G188" s="324"/>
      <c r="J188" s="144"/>
      <c r="K188" s="144"/>
      <c r="L188" s="144"/>
    </row>
    <row r="189" spans="1:12" ht="15" customHeight="1" x14ac:dyDescent="0.25">
      <c r="A189" s="322"/>
      <c r="B189" s="106" t="s">
        <v>229</v>
      </c>
      <c r="C189" s="100"/>
      <c r="D189" s="323">
        <v>1</v>
      </c>
      <c r="E189" s="374"/>
      <c r="F189" s="374"/>
      <c r="G189" s="324"/>
      <c r="J189" s="144"/>
      <c r="K189" s="144"/>
      <c r="L189" s="144"/>
    </row>
    <row r="190" spans="1:12" ht="15" customHeight="1" x14ac:dyDescent="0.25">
      <c r="A190" s="372" t="s">
        <v>7</v>
      </c>
      <c r="B190" s="373"/>
      <c r="C190" s="373"/>
      <c r="D190" s="373"/>
      <c r="E190" s="373"/>
      <c r="F190" s="373"/>
      <c r="G190" s="220">
        <f>D189</f>
        <v>1</v>
      </c>
      <c r="J190" s="144"/>
      <c r="K190" s="144"/>
      <c r="L190" s="144"/>
    </row>
    <row r="191" spans="1:12" ht="15" customHeight="1" x14ac:dyDescent="0.25">
      <c r="A191" s="320" t="s">
        <v>469</v>
      </c>
      <c r="B191" s="86" t="s">
        <v>108</v>
      </c>
      <c r="C191" s="221" t="s">
        <v>61</v>
      </c>
      <c r="D191" s="323" t="s">
        <v>44</v>
      </c>
      <c r="E191" s="374"/>
      <c r="F191" s="374"/>
      <c r="G191" s="324"/>
      <c r="J191" s="144"/>
      <c r="K191" s="144"/>
      <c r="L191" s="144"/>
    </row>
    <row r="192" spans="1:12" ht="15" customHeight="1" x14ac:dyDescent="0.25">
      <c r="A192" s="322"/>
      <c r="B192" s="60" t="s">
        <v>232</v>
      </c>
      <c r="C192" s="221"/>
      <c r="D192" s="323">
        <v>3</v>
      </c>
      <c r="E192" s="374"/>
      <c r="F192" s="374"/>
      <c r="G192" s="324"/>
      <c r="J192" s="144"/>
      <c r="K192" s="144"/>
      <c r="L192" s="144"/>
    </row>
    <row r="193" spans="1:12" ht="15" customHeight="1" x14ac:dyDescent="0.25">
      <c r="A193" s="372" t="s">
        <v>7</v>
      </c>
      <c r="B193" s="373"/>
      <c r="C193" s="373"/>
      <c r="D193" s="373"/>
      <c r="E193" s="373"/>
      <c r="F193" s="373"/>
      <c r="G193" s="220">
        <f>D192</f>
        <v>3</v>
      </c>
      <c r="J193" s="144"/>
      <c r="K193" s="144"/>
      <c r="L193" s="144"/>
    </row>
    <row r="194" spans="1:12" ht="15" customHeight="1" x14ac:dyDescent="0.25">
      <c r="A194" s="320" t="s">
        <v>470</v>
      </c>
      <c r="B194" s="86" t="s">
        <v>343</v>
      </c>
      <c r="C194" s="221" t="s">
        <v>61</v>
      </c>
      <c r="D194" s="323" t="s">
        <v>44</v>
      </c>
      <c r="E194" s="374"/>
      <c r="F194" s="374"/>
      <c r="G194" s="324"/>
      <c r="J194" s="144"/>
      <c r="K194" s="144"/>
      <c r="L194" s="144"/>
    </row>
    <row r="195" spans="1:12" ht="15" customHeight="1" x14ac:dyDescent="0.25">
      <c r="A195" s="322"/>
      <c r="B195" s="60" t="s">
        <v>345</v>
      </c>
      <c r="C195" s="221"/>
      <c r="D195" s="323">
        <v>3</v>
      </c>
      <c r="E195" s="374"/>
      <c r="F195" s="374"/>
      <c r="G195" s="324"/>
      <c r="J195" s="144"/>
      <c r="K195" s="144"/>
      <c r="L195" s="144"/>
    </row>
    <row r="196" spans="1:12" ht="15" customHeight="1" x14ac:dyDescent="0.25">
      <c r="A196" s="372" t="s">
        <v>7</v>
      </c>
      <c r="B196" s="373"/>
      <c r="C196" s="373"/>
      <c r="D196" s="373"/>
      <c r="E196" s="373"/>
      <c r="F196" s="373"/>
      <c r="G196" s="220">
        <f>D195</f>
        <v>3</v>
      </c>
      <c r="J196" s="144"/>
      <c r="K196" s="144"/>
      <c r="L196" s="144"/>
    </row>
    <row r="197" spans="1:12" ht="15" customHeight="1" x14ac:dyDescent="0.25">
      <c r="A197" s="320" t="s">
        <v>471</v>
      </c>
      <c r="B197" s="156" t="s">
        <v>230</v>
      </c>
      <c r="C197" s="221" t="s">
        <v>61</v>
      </c>
      <c r="D197" s="323" t="s">
        <v>44</v>
      </c>
      <c r="E197" s="374"/>
      <c r="F197" s="374"/>
      <c r="G197" s="324"/>
      <c r="J197" s="144"/>
      <c r="K197" s="144"/>
      <c r="L197" s="144"/>
    </row>
    <row r="198" spans="1:12" ht="15" customHeight="1" x14ac:dyDescent="0.25">
      <c r="A198" s="322"/>
      <c r="B198" s="60" t="s">
        <v>233</v>
      </c>
      <c r="C198" s="221"/>
      <c r="D198" s="323">
        <v>2</v>
      </c>
      <c r="E198" s="374"/>
      <c r="F198" s="374"/>
      <c r="G198" s="324"/>
      <c r="J198" s="144"/>
      <c r="K198" s="144"/>
      <c r="L198" s="144"/>
    </row>
    <row r="199" spans="1:12" ht="15" customHeight="1" thickBot="1" x14ac:dyDescent="0.3">
      <c r="A199" s="372" t="s">
        <v>7</v>
      </c>
      <c r="B199" s="373"/>
      <c r="C199" s="373"/>
      <c r="D199" s="373"/>
      <c r="E199" s="373"/>
      <c r="F199" s="373"/>
      <c r="G199" s="220">
        <f>D198</f>
        <v>2</v>
      </c>
      <c r="J199" s="144"/>
      <c r="K199" s="144"/>
      <c r="L199" s="144"/>
    </row>
    <row r="200" spans="1:12" ht="15.75" thickBot="1" x14ac:dyDescent="0.3">
      <c r="A200" s="328" t="s">
        <v>10</v>
      </c>
      <c r="B200" s="329"/>
      <c r="C200" s="329"/>
      <c r="D200" s="329"/>
      <c r="E200" s="329"/>
      <c r="F200" s="329"/>
      <c r="G200" s="330"/>
      <c r="H200" s="1"/>
      <c r="I200" s="1"/>
      <c r="J200" s="1"/>
      <c r="K200" s="1"/>
      <c r="L200" s="1"/>
    </row>
    <row r="201" spans="1:12" ht="24" x14ac:dyDescent="0.25">
      <c r="A201" s="345" t="s">
        <v>52</v>
      </c>
      <c r="B201" s="75" t="s">
        <v>11</v>
      </c>
      <c r="C201" s="76" t="s">
        <v>43</v>
      </c>
      <c r="D201" s="77" t="s">
        <v>44</v>
      </c>
      <c r="E201" s="77" t="s">
        <v>80</v>
      </c>
      <c r="F201" s="355" t="s">
        <v>7</v>
      </c>
      <c r="G201" s="356"/>
      <c r="H201" s="1"/>
      <c r="I201" s="1"/>
      <c r="J201" s="1"/>
      <c r="K201" s="1"/>
      <c r="L201" s="1"/>
    </row>
    <row r="202" spans="1:12" x14ac:dyDescent="0.25">
      <c r="A202" s="321"/>
      <c r="B202" s="60" t="s">
        <v>205</v>
      </c>
      <c r="C202" s="78"/>
      <c r="D202" s="65">
        <f>1.8+1.2+5+3.37</f>
        <v>11.370000000000001</v>
      </c>
      <c r="E202" s="65">
        <v>2.5</v>
      </c>
      <c r="F202" s="323">
        <f>E202*D202</f>
        <v>28.425000000000004</v>
      </c>
      <c r="G202" s="324"/>
      <c r="H202" s="1"/>
      <c r="I202" s="1"/>
      <c r="J202" s="1"/>
      <c r="K202" s="1"/>
      <c r="L202" s="1"/>
    </row>
    <row r="203" spans="1:12" x14ac:dyDescent="0.25">
      <c r="A203" s="321"/>
      <c r="B203" s="60" t="s">
        <v>81</v>
      </c>
      <c r="C203" s="227"/>
      <c r="D203" s="214">
        <f>5.3+5.3+6.7+6.7</f>
        <v>24</v>
      </c>
      <c r="E203" s="214">
        <v>2.5</v>
      </c>
      <c r="F203" s="323">
        <f t="shared" ref="F203:F204" si="2">E203*D203</f>
        <v>60</v>
      </c>
      <c r="G203" s="324"/>
      <c r="H203" s="1"/>
      <c r="I203" s="1"/>
      <c r="J203" s="1"/>
      <c r="K203" s="1"/>
      <c r="L203" s="1"/>
    </row>
    <row r="204" spans="1:12" x14ac:dyDescent="0.25">
      <c r="A204" s="321"/>
      <c r="B204" s="60" t="s">
        <v>93</v>
      </c>
      <c r="C204" s="227"/>
      <c r="D204" s="214">
        <f>5.3+5.3</f>
        <v>10.6</v>
      </c>
      <c r="E204" s="214">
        <v>0.9</v>
      </c>
      <c r="F204" s="323">
        <f t="shared" si="2"/>
        <v>9.5399999999999991</v>
      </c>
      <c r="G204" s="324"/>
      <c r="H204" s="1"/>
      <c r="I204" s="1"/>
      <c r="J204" s="1"/>
      <c r="K204" s="1"/>
      <c r="L204" s="1"/>
    </row>
    <row r="205" spans="1:12" x14ac:dyDescent="0.25">
      <c r="A205" s="321"/>
      <c r="B205" s="375" t="s">
        <v>336</v>
      </c>
      <c r="C205" s="376"/>
      <c r="D205" s="376"/>
      <c r="E205" s="376"/>
      <c r="F205" s="376"/>
      <c r="G205" s="377"/>
      <c r="H205" s="1"/>
      <c r="I205" s="1"/>
      <c r="J205" s="1"/>
      <c r="K205" s="1"/>
      <c r="L205" s="1"/>
    </row>
    <row r="206" spans="1:12" x14ac:dyDescent="0.25">
      <c r="A206" s="321"/>
      <c r="B206" s="60" t="s">
        <v>337</v>
      </c>
      <c r="C206" s="227"/>
      <c r="D206" s="214">
        <v>1.2</v>
      </c>
      <c r="E206" s="214">
        <v>1</v>
      </c>
      <c r="F206" s="323">
        <f>E206*D206</f>
        <v>1.2</v>
      </c>
      <c r="G206" s="324"/>
      <c r="H206" s="1"/>
      <c r="I206" s="1"/>
      <c r="J206" s="1"/>
      <c r="K206" s="1"/>
      <c r="L206" s="1"/>
    </row>
    <row r="207" spans="1:12" x14ac:dyDescent="0.25">
      <c r="A207" s="322"/>
      <c r="B207" s="187" t="s">
        <v>338</v>
      </c>
      <c r="C207" s="186"/>
      <c r="D207" s="181">
        <v>0.7</v>
      </c>
      <c r="E207" s="181">
        <v>2.1</v>
      </c>
      <c r="F207" s="323">
        <f>E207*D207</f>
        <v>1.47</v>
      </c>
      <c r="G207" s="324"/>
      <c r="H207" s="1"/>
      <c r="I207" s="1"/>
      <c r="J207" s="1"/>
      <c r="K207" s="1"/>
      <c r="L207" s="1"/>
    </row>
    <row r="208" spans="1:12" ht="15.75" thickBot="1" x14ac:dyDescent="0.3">
      <c r="A208" s="372" t="s">
        <v>7</v>
      </c>
      <c r="B208" s="373"/>
      <c r="C208" s="373"/>
      <c r="D208" s="373"/>
      <c r="E208" s="373"/>
      <c r="F208" s="373"/>
      <c r="G208" s="231">
        <f>F202+F203+F204-F206-F207</f>
        <v>95.295000000000002</v>
      </c>
      <c r="H208" s="1"/>
      <c r="I208" s="1"/>
      <c r="J208" s="1"/>
      <c r="K208" s="1"/>
      <c r="L208" s="1"/>
    </row>
    <row r="209" spans="1:12" ht="15.75" thickBot="1" x14ac:dyDescent="0.3">
      <c r="A209" s="328" t="s">
        <v>247</v>
      </c>
      <c r="B209" s="329"/>
      <c r="C209" s="329"/>
      <c r="D209" s="329"/>
      <c r="E209" s="329"/>
      <c r="F209" s="329"/>
      <c r="G209" s="330"/>
      <c r="H209" s="1"/>
      <c r="I209" s="1"/>
      <c r="J209" s="1"/>
      <c r="K209" s="1"/>
      <c r="L209" s="1"/>
    </row>
    <row r="210" spans="1:12" x14ac:dyDescent="0.25">
      <c r="A210" s="320" t="s">
        <v>56</v>
      </c>
      <c r="B210" s="58" t="s">
        <v>249</v>
      </c>
      <c r="C210" s="221" t="s">
        <v>61</v>
      </c>
      <c r="D210" s="323" t="s">
        <v>44</v>
      </c>
      <c r="E210" s="374"/>
      <c r="F210" s="374"/>
      <c r="G210" s="324"/>
      <c r="H210" s="1"/>
      <c r="I210" s="1"/>
      <c r="J210" s="1"/>
      <c r="K210" s="1"/>
      <c r="L210" s="1"/>
    </row>
    <row r="211" spans="1:12" x14ac:dyDescent="0.25">
      <c r="A211" s="322"/>
      <c r="B211" s="80"/>
      <c r="C211" s="80"/>
      <c r="D211" s="323">
        <f>2*6.7</f>
        <v>13.4</v>
      </c>
      <c r="E211" s="374"/>
      <c r="F211" s="374"/>
      <c r="G211" s="324"/>
      <c r="H211" s="1"/>
      <c r="I211" s="1"/>
      <c r="J211" s="1"/>
      <c r="K211" s="1"/>
      <c r="L211" s="1"/>
    </row>
    <row r="212" spans="1:12" x14ac:dyDescent="0.25">
      <c r="A212" s="372" t="s">
        <v>7</v>
      </c>
      <c r="B212" s="373"/>
      <c r="C212" s="373"/>
      <c r="D212" s="373"/>
      <c r="E212" s="373"/>
      <c r="F212" s="373"/>
      <c r="G212" s="220">
        <f>D211</f>
        <v>13.4</v>
      </c>
      <c r="H212" s="1"/>
      <c r="I212" s="1"/>
      <c r="J212" s="1"/>
      <c r="K212" s="1"/>
      <c r="L212" s="1"/>
    </row>
    <row r="213" spans="1:12" x14ac:dyDescent="0.25">
      <c r="A213" s="320" t="s">
        <v>422</v>
      </c>
      <c r="B213" s="58" t="s">
        <v>250</v>
      </c>
      <c r="C213" s="221" t="s">
        <v>61</v>
      </c>
      <c r="D213" s="323" t="s">
        <v>44</v>
      </c>
      <c r="E213" s="374"/>
      <c r="F213" s="374"/>
      <c r="G213" s="324"/>
      <c r="H213" s="1"/>
      <c r="I213" s="1"/>
      <c r="J213" s="1"/>
      <c r="K213" s="1"/>
      <c r="L213" s="1"/>
    </row>
    <row r="214" spans="1:12" x14ac:dyDescent="0.25">
      <c r="A214" s="322"/>
      <c r="B214" s="80"/>
      <c r="C214" s="80"/>
      <c r="D214" s="323">
        <f>(5.6/2)*4</f>
        <v>11.2</v>
      </c>
      <c r="E214" s="374"/>
      <c r="F214" s="374"/>
      <c r="G214" s="324"/>
      <c r="H214" s="1"/>
      <c r="I214" s="1"/>
      <c r="J214" s="1"/>
      <c r="K214" s="1"/>
      <c r="L214" s="1"/>
    </row>
    <row r="215" spans="1:12" ht="15.75" thickBot="1" x14ac:dyDescent="0.3">
      <c r="A215" s="372" t="s">
        <v>7</v>
      </c>
      <c r="B215" s="373"/>
      <c r="C215" s="373"/>
      <c r="D215" s="373"/>
      <c r="E215" s="373"/>
      <c r="F215" s="373"/>
      <c r="G215" s="220">
        <f>D214</f>
        <v>11.2</v>
      </c>
      <c r="H215" s="1"/>
      <c r="I215" s="1"/>
      <c r="J215" s="1"/>
      <c r="K215" s="1"/>
      <c r="L215" s="1"/>
    </row>
    <row r="216" spans="1:12" x14ac:dyDescent="0.25">
      <c r="A216" s="320" t="s">
        <v>423</v>
      </c>
      <c r="B216" s="58" t="str">
        <f>'ORÇAMENTO (SEM TELHADO)'!C87</f>
        <v>MAO DE OBRA PARA COBERTURA C/TELHA COLONIAL PLAN</v>
      </c>
      <c r="C216" s="221" t="s">
        <v>63</v>
      </c>
      <c r="D216" s="77" t="s">
        <v>64</v>
      </c>
      <c r="E216" s="77" t="s">
        <v>358</v>
      </c>
      <c r="F216" s="355" t="s">
        <v>7</v>
      </c>
      <c r="G216" s="356"/>
      <c r="H216" s="1"/>
      <c r="I216" s="1"/>
      <c r="J216" s="1"/>
      <c r="K216" s="1"/>
      <c r="L216" s="1"/>
    </row>
    <row r="217" spans="1:12" x14ac:dyDescent="0.25">
      <c r="A217" s="322"/>
      <c r="B217" s="73" t="s">
        <v>357</v>
      </c>
      <c r="C217" s="80"/>
      <c r="D217" s="65">
        <v>35.51</v>
      </c>
      <c r="E217" s="196">
        <v>0.3</v>
      </c>
      <c r="F217" s="323">
        <f>0.3*D217</f>
        <v>10.652999999999999</v>
      </c>
      <c r="G217" s="324"/>
      <c r="H217" s="1"/>
      <c r="I217" s="1"/>
      <c r="J217" s="1"/>
      <c r="K217" s="1"/>
      <c r="L217" s="1"/>
    </row>
    <row r="218" spans="1:12" ht="15.75" thickBot="1" x14ac:dyDescent="0.3">
      <c r="A218" s="372" t="s">
        <v>7</v>
      </c>
      <c r="B218" s="373"/>
      <c r="C218" s="373"/>
      <c r="D218" s="373"/>
      <c r="E218" s="373"/>
      <c r="F218" s="373"/>
      <c r="G218" s="220">
        <f>F217</f>
        <v>10.652999999999999</v>
      </c>
      <c r="H218" s="1"/>
      <c r="I218" s="1"/>
      <c r="J218" s="1"/>
      <c r="K218" s="1"/>
      <c r="L218" s="1"/>
    </row>
    <row r="219" spans="1:12" ht="15.75" thickBot="1" x14ac:dyDescent="0.3">
      <c r="A219" s="328" t="s">
        <v>13</v>
      </c>
      <c r="B219" s="329"/>
      <c r="C219" s="329"/>
      <c r="D219" s="329"/>
      <c r="E219" s="329"/>
      <c r="F219" s="329"/>
      <c r="G219" s="330"/>
    </row>
    <row r="220" spans="1:12" ht="24.75" x14ac:dyDescent="0.25">
      <c r="A220" s="321" t="s">
        <v>57</v>
      </c>
      <c r="B220" s="72" t="s">
        <v>185</v>
      </c>
      <c r="C220" s="219"/>
      <c r="D220" s="226"/>
      <c r="E220" s="226"/>
      <c r="F220" s="226"/>
      <c r="G220" s="153"/>
    </row>
    <row r="221" spans="1:12" ht="15" customHeight="1" x14ac:dyDescent="0.25">
      <c r="A221" s="321"/>
      <c r="B221" s="129" t="s">
        <v>98</v>
      </c>
      <c r="C221" s="221" t="s">
        <v>43</v>
      </c>
      <c r="D221" s="214" t="s">
        <v>41</v>
      </c>
      <c r="E221" s="214" t="s">
        <v>42</v>
      </c>
      <c r="F221" s="214" t="s">
        <v>3</v>
      </c>
      <c r="G221" s="215" t="s">
        <v>7</v>
      </c>
    </row>
    <row r="222" spans="1:12" x14ac:dyDescent="0.25">
      <c r="A222" s="321"/>
      <c r="B222" s="130" t="s">
        <v>100</v>
      </c>
      <c r="C222" s="80"/>
      <c r="D222" s="214">
        <v>0.5</v>
      </c>
      <c r="E222" s="214">
        <v>0.5</v>
      </c>
      <c r="F222" s="214">
        <v>1</v>
      </c>
      <c r="G222" s="215">
        <f>F222*E222*D222</f>
        <v>0.25</v>
      </c>
    </row>
    <row r="223" spans="1:12" x14ac:dyDescent="0.25">
      <c r="A223" s="352" t="s">
        <v>7</v>
      </c>
      <c r="B223" s="353"/>
      <c r="C223" s="353"/>
      <c r="D223" s="353"/>
      <c r="E223" s="353"/>
      <c r="F223" s="354"/>
      <c r="G223" s="220">
        <f>G222</f>
        <v>0.25</v>
      </c>
    </row>
    <row r="224" spans="1:12" ht="15" customHeight="1" x14ac:dyDescent="0.25">
      <c r="A224" s="359" t="s">
        <v>106</v>
      </c>
      <c r="B224" s="69" t="s">
        <v>180</v>
      </c>
      <c r="C224" s="221" t="s">
        <v>43</v>
      </c>
      <c r="D224" s="214" t="s">
        <v>41</v>
      </c>
      <c r="E224" s="214" t="s">
        <v>42</v>
      </c>
      <c r="F224" s="214" t="s">
        <v>3</v>
      </c>
      <c r="G224" s="215" t="s">
        <v>7</v>
      </c>
    </row>
    <row r="225" spans="1:7" x14ac:dyDescent="0.25">
      <c r="A225" s="359"/>
      <c r="B225" s="60" t="s">
        <v>97</v>
      </c>
      <c r="C225" s="221"/>
      <c r="D225" s="214">
        <v>1.5</v>
      </c>
      <c r="E225" s="214">
        <v>1</v>
      </c>
      <c r="F225" s="214">
        <v>4</v>
      </c>
      <c r="G225" s="215">
        <f>F225*E225*D225</f>
        <v>6</v>
      </c>
    </row>
    <row r="226" spans="1:7" x14ac:dyDescent="0.25">
      <c r="A226" s="352" t="s">
        <v>7</v>
      </c>
      <c r="B226" s="353"/>
      <c r="C226" s="353"/>
      <c r="D226" s="353"/>
      <c r="E226" s="353"/>
      <c r="F226" s="354"/>
      <c r="G226" s="222">
        <f>G225</f>
        <v>6</v>
      </c>
    </row>
    <row r="227" spans="1:7" x14ac:dyDescent="0.25">
      <c r="A227" s="359" t="s">
        <v>107</v>
      </c>
      <c r="B227" s="68" t="s">
        <v>99</v>
      </c>
      <c r="C227" s="221" t="s">
        <v>43</v>
      </c>
      <c r="D227" s="214" t="s">
        <v>41</v>
      </c>
      <c r="E227" s="214" t="s">
        <v>42</v>
      </c>
      <c r="F227" s="214" t="s">
        <v>3</v>
      </c>
      <c r="G227" s="215" t="s">
        <v>7</v>
      </c>
    </row>
    <row r="228" spans="1:7" x14ac:dyDescent="0.25">
      <c r="A228" s="359"/>
      <c r="B228" s="131" t="s">
        <v>101</v>
      </c>
      <c r="C228" s="80"/>
      <c r="D228" s="214">
        <v>0.7</v>
      </c>
      <c r="E228" s="214">
        <v>2.1</v>
      </c>
      <c r="F228" s="214">
        <v>5</v>
      </c>
      <c r="G228" s="215">
        <f>E228*D228*F228</f>
        <v>7.35</v>
      </c>
    </row>
    <row r="229" spans="1:7" ht="15.75" thickBot="1" x14ac:dyDescent="0.3">
      <c r="A229" s="325" t="s">
        <v>7</v>
      </c>
      <c r="B229" s="326"/>
      <c r="C229" s="326"/>
      <c r="D229" s="326"/>
      <c r="E229" s="326"/>
      <c r="F229" s="327"/>
      <c r="G229" s="161">
        <f>G228</f>
        <v>7.35</v>
      </c>
    </row>
    <row r="230" spans="1:7" ht="15.75" thickBot="1" x14ac:dyDescent="0.3">
      <c r="A230" s="328" t="s">
        <v>15</v>
      </c>
      <c r="B230" s="329"/>
      <c r="C230" s="329"/>
      <c r="D230" s="329"/>
      <c r="E230" s="329"/>
      <c r="F230" s="329"/>
      <c r="G230" s="330"/>
    </row>
    <row r="231" spans="1:7" x14ac:dyDescent="0.25">
      <c r="A231" s="321" t="s">
        <v>174</v>
      </c>
      <c r="B231" s="72" t="s">
        <v>16</v>
      </c>
      <c r="C231" s="219" t="s">
        <v>43</v>
      </c>
      <c r="D231" s="226" t="s">
        <v>41</v>
      </c>
      <c r="E231" s="226" t="s">
        <v>42</v>
      </c>
      <c r="F231" s="226" t="s">
        <v>3</v>
      </c>
      <c r="G231" s="153" t="s">
        <v>7</v>
      </c>
    </row>
    <row r="232" spans="1:7" x14ac:dyDescent="0.25">
      <c r="A232" s="322"/>
      <c r="B232" s="60" t="s">
        <v>100</v>
      </c>
      <c r="C232" s="221"/>
      <c r="D232" s="214">
        <v>0.5</v>
      </c>
      <c r="E232" s="214">
        <v>0.5</v>
      </c>
      <c r="F232" s="214">
        <v>1</v>
      </c>
      <c r="G232" s="215">
        <f>F232*E232*D232</f>
        <v>0.25</v>
      </c>
    </row>
    <row r="233" spans="1:7" ht="15.75" thickBot="1" x14ac:dyDescent="0.3">
      <c r="A233" s="325" t="s">
        <v>7</v>
      </c>
      <c r="B233" s="326"/>
      <c r="C233" s="326"/>
      <c r="D233" s="326"/>
      <c r="E233" s="326"/>
      <c r="F233" s="327"/>
      <c r="G233" s="99">
        <f>G232</f>
        <v>0.25</v>
      </c>
    </row>
    <row r="234" spans="1:7" ht="15.75" thickBot="1" x14ac:dyDescent="0.3">
      <c r="A234" s="369" t="s">
        <v>17</v>
      </c>
      <c r="B234" s="370"/>
      <c r="C234" s="370"/>
      <c r="D234" s="370"/>
      <c r="E234" s="370"/>
      <c r="F234" s="370"/>
      <c r="G234" s="371"/>
    </row>
    <row r="235" spans="1:7" x14ac:dyDescent="0.25">
      <c r="A235" s="345" t="s">
        <v>429</v>
      </c>
      <c r="B235" s="72" t="s">
        <v>19</v>
      </c>
      <c r="C235" s="365" t="s">
        <v>43</v>
      </c>
      <c r="D235" s="367" t="s">
        <v>44</v>
      </c>
      <c r="E235" s="367" t="s">
        <v>42</v>
      </c>
      <c r="F235" s="348" t="s">
        <v>7</v>
      </c>
      <c r="G235" s="349"/>
    </row>
    <row r="236" spans="1:7" x14ac:dyDescent="0.25">
      <c r="A236" s="321"/>
      <c r="B236" s="142" t="s">
        <v>209</v>
      </c>
      <c r="C236" s="366"/>
      <c r="D236" s="368"/>
      <c r="E236" s="368"/>
      <c r="F236" s="350"/>
      <c r="G236" s="351"/>
    </row>
    <row r="237" spans="1:7" x14ac:dyDescent="0.25">
      <c r="A237" s="321"/>
      <c r="B237" s="2" t="s">
        <v>207</v>
      </c>
      <c r="C237" s="78"/>
      <c r="D237" s="65">
        <f>1.75+3.2+1.2</f>
        <v>6.15</v>
      </c>
      <c r="E237" s="65">
        <v>2.5</v>
      </c>
      <c r="F237" s="323">
        <f>E237*D237</f>
        <v>15.375</v>
      </c>
      <c r="G237" s="324"/>
    </row>
    <row r="238" spans="1:7" x14ac:dyDescent="0.25">
      <c r="A238" s="322"/>
      <c r="B238" s="60" t="s">
        <v>208</v>
      </c>
      <c r="C238" s="78"/>
      <c r="D238" s="65">
        <f>3*0.7</f>
        <v>2.0999999999999996</v>
      </c>
      <c r="E238" s="65">
        <v>2.1</v>
      </c>
      <c r="F238" s="323">
        <f>E238*D238</f>
        <v>4.4099999999999993</v>
      </c>
      <c r="G238" s="324"/>
    </row>
    <row r="239" spans="1:7" x14ac:dyDescent="0.25">
      <c r="A239" s="316" t="s">
        <v>66</v>
      </c>
      <c r="B239" s="317"/>
      <c r="C239" s="317"/>
      <c r="D239" s="317"/>
      <c r="E239" s="317"/>
      <c r="F239" s="318">
        <f>F237-F238</f>
        <v>10.965</v>
      </c>
      <c r="G239" s="319"/>
    </row>
    <row r="240" spans="1:7" x14ac:dyDescent="0.25">
      <c r="A240" s="320" t="s">
        <v>430</v>
      </c>
      <c r="B240" s="60" t="s">
        <v>206</v>
      </c>
      <c r="C240" s="227" t="s">
        <v>43</v>
      </c>
      <c r="D240" s="214" t="s">
        <v>44</v>
      </c>
      <c r="E240" s="214" t="s">
        <v>42</v>
      </c>
      <c r="F240" s="323" t="s">
        <v>7</v>
      </c>
      <c r="G240" s="324"/>
    </row>
    <row r="241" spans="1:7" x14ac:dyDescent="0.25">
      <c r="A241" s="321"/>
      <c r="B241" s="60" t="s">
        <v>210</v>
      </c>
      <c r="C241" s="78"/>
      <c r="D241" s="65">
        <f>3.37+2.47</f>
        <v>5.84</v>
      </c>
      <c r="E241" s="65">
        <v>2.5</v>
      </c>
      <c r="F241" s="323">
        <f>E241*D241</f>
        <v>14.6</v>
      </c>
      <c r="G241" s="324"/>
    </row>
    <row r="242" spans="1:7" x14ac:dyDescent="0.25">
      <c r="A242" s="322"/>
      <c r="B242" s="60" t="s">
        <v>214</v>
      </c>
      <c r="C242" s="78"/>
      <c r="D242" s="65">
        <f>0.7</f>
        <v>0.7</v>
      </c>
      <c r="E242" s="65">
        <v>2.1</v>
      </c>
      <c r="F242" s="323">
        <f>E242*D242</f>
        <v>1.47</v>
      </c>
      <c r="G242" s="324"/>
    </row>
    <row r="243" spans="1:7" x14ac:dyDescent="0.25">
      <c r="A243" s="316" t="s">
        <v>66</v>
      </c>
      <c r="B243" s="317"/>
      <c r="C243" s="317"/>
      <c r="D243" s="317"/>
      <c r="E243" s="317"/>
      <c r="F243" s="318">
        <f>F241-F242</f>
        <v>13.129999999999999</v>
      </c>
      <c r="G243" s="319"/>
    </row>
    <row r="244" spans="1:7" x14ac:dyDescent="0.25">
      <c r="A244" s="320" t="s">
        <v>431</v>
      </c>
      <c r="B244" s="60" t="s">
        <v>211</v>
      </c>
      <c r="C244" s="227" t="s">
        <v>43</v>
      </c>
      <c r="D244" s="214" t="s">
        <v>44</v>
      </c>
      <c r="E244" s="214" t="s">
        <v>42</v>
      </c>
      <c r="F244" s="323" t="s">
        <v>7</v>
      </c>
      <c r="G244" s="324"/>
    </row>
    <row r="245" spans="1:7" x14ac:dyDescent="0.25">
      <c r="A245" s="321"/>
      <c r="B245" s="60" t="s">
        <v>212</v>
      </c>
      <c r="C245" s="78"/>
      <c r="D245" s="65">
        <f>2.37+3.37</f>
        <v>5.74</v>
      </c>
      <c r="E245" s="65">
        <v>2.5</v>
      </c>
      <c r="F245" s="323">
        <f>E245*D245</f>
        <v>14.350000000000001</v>
      </c>
      <c r="G245" s="324"/>
    </row>
    <row r="246" spans="1:7" x14ac:dyDescent="0.25">
      <c r="A246" s="322"/>
      <c r="B246" s="60" t="s">
        <v>214</v>
      </c>
      <c r="C246" s="78"/>
      <c r="D246" s="65">
        <f>0.7</f>
        <v>0.7</v>
      </c>
      <c r="E246" s="65">
        <v>2.1</v>
      </c>
      <c r="F246" s="323">
        <f>E246*D246</f>
        <v>1.47</v>
      </c>
      <c r="G246" s="324"/>
    </row>
    <row r="247" spans="1:7" x14ac:dyDescent="0.25">
      <c r="A247" s="316" t="s">
        <v>66</v>
      </c>
      <c r="B247" s="317"/>
      <c r="C247" s="317"/>
      <c r="D247" s="317"/>
      <c r="E247" s="317"/>
      <c r="F247" s="318">
        <f>F245-F246</f>
        <v>12.88</v>
      </c>
      <c r="G247" s="319"/>
    </row>
    <row r="248" spans="1:7" x14ac:dyDescent="0.25">
      <c r="A248" s="320" t="s">
        <v>432</v>
      </c>
      <c r="B248" s="60" t="s">
        <v>91</v>
      </c>
      <c r="C248" s="227" t="s">
        <v>43</v>
      </c>
      <c r="D248" s="214" t="s">
        <v>44</v>
      </c>
      <c r="E248" s="214" t="s">
        <v>42</v>
      </c>
      <c r="F248" s="323" t="s">
        <v>7</v>
      </c>
      <c r="G248" s="324"/>
    </row>
    <row r="249" spans="1:7" x14ac:dyDescent="0.25">
      <c r="A249" s="321"/>
      <c r="B249" s="60" t="s">
        <v>213</v>
      </c>
      <c r="C249" s="78"/>
      <c r="D249" s="65">
        <f>1.65+1.65+1.2</f>
        <v>4.5</v>
      </c>
      <c r="E249" s="65">
        <v>2.5</v>
      </c>
      <c r="F249" s="323">
        <f>E249*D249</f>
        <v>11.25</v>
      </c>
      <c r="G249" s="324"/>
    </row>
    <row r="250" spans="1:7" x14ac:dyDescent="0.25">
      <c r="A250" s="321"/>
      <c r="B250" s="60" t="s">
        <v>214</v>
      </c>
      <c r="C250" s="78"/>
      <c r="D250" s="65">
        <v>0.7</v>
      </c>
      <c r="E250" s="65">
        <v>2.1</v>
      </c>
      <c r="F250" s="323">
        <f t="shared" ref="F250:F251" si="3">E250*D250</f>
        <v>1.47</v>
      </c>
      <c r="G250" s="324"/>
    </row>
    <row r="251" spans="1:7" x14ac:dyDescent="0.25">
      <c r="A251" s="322"/>
      <c r="B251" s="60" t="s">
        <v>215</v>
      </c>
      <c r="C251" s="78"/>
      <c r="D251" s="65">
        <f>1.65+1.65+1.2</f>
        <v>4.5</v>
      </c>
      <c r="E251" s="65">
        <v>1.5</v>
      </c>
      <c r="F251" s="323">
        <f t="shared" si="3"/>
        <v>6.75</v>
      </c>
      <c r="G251" s="324"/>
    </row>
    <row r="252" spans="1:7" x14ac:dyDescent="0.25">
      <c r="A252" s="316" t="s">
        <v>66</v>
      </c>
      <c r="B252" s="317"/>
      <c r="C252" s="317"/>
      <c r="D252" s="317"/>
      <c r="E252" s="317"/>
      <c r="F252" s="318">
        <f>F249-F250-F251</f>
        <v>3.0299999999999994</v>
      </c>
      <c r="G252" s="319"/>
    </row>
    <row r="253" spans="1:7" x14ac:dyDescent="0.25">
      <c r="A253" s="320" t="s">
        <v>433</v>
      </c>
      <c r="B253" s="60" t="s">
        <v>219</v>
      </c>
      <c r="C253" s="227" t="s">
        <v>43</v>
      </c>
      <c r="D253" s="214" t="s">
        <v>44</v>
      </c>
      <c r="E253" s="214" t="s">
        <v>42</v>
      </c>
      <c r="F253" s="323" t="s">
        <v>7</v>
      </c>
      <c r="G253" s="324"/>
    </row>
    <row r="254" spans="1:7" x14ac:dyDescent="0.25">
      <c r="A254" s="321"/>
      <c r="B254" s="60" t="s">
        <v>220</v>
      </c>
      <c r="C254" s="227"/>
      <c r="D254" s="214">
        <f>(5.3+5.3+6.7+6.7)*2</f>
        <v>48</v>
      </c>
      <c r="E254" s="214">
        <v>2.5</v>
      </c>
      <c r="F254" s="323">
        <f>E254*D254</f>
        <v>120</v>
      </c>
      <c r="G254" s="324"/>
    </row>
    <row r="255" spans="1:7" x14ac:dyDescent="0.25">
      <c r="A255" s="321"/>
      <c r="B255" s="60" t="s">
        <v>216</v>
      </c>
      <c r="C255" s="227"/>
      <c r="D255" s="214">
        <f>2*0.7</f>
        <v>1.4</v>
      </c>
      <c r="E255" s="214">
        <v>2.1</v>
      </c>
      <c r="F255" s="323">
        <f t="shared" ref="F255:F257" si="4">E255*D255</f>
        <v>2.94</v>
      </c>
      <c r="G255" s="324"/>
    </row>
    <row r="256" spans="1:7" x14ac:dyDescent="0.25">
      <c r="A256" s="321"/>
      <c r="B256" s="60" t="s">
        <v>217</v>
      </c>
      <c r="C256" s="227"/>
      <c r="D256" s="214">
        <f>4*1.2</f>
        <v>4.8</v>
      </c>
      <c r="E256" s="214">
        <v>1</v>
      </c>
      <c r="F256" s="323">
        <f t="shared" si="4"/>
        <v>4.8</v>
      </c>
      <c r="G256" s="324"/>
    </row>
    <row r="257" spans="1:7" x14ac:dyDescent="0.25">
      <c r="A257" s="322"/>
      <c r="B257" s="60" t="s">
        <v>218</v>
      </c>
      <c r="C257" s="227"/>
      <c r="D257" s="214">
        <v>0.5</v>
      </c>
      <c r="E257" s="214">
        <v>0.5</v>
      </c>
      <c r="F257" s="323">
        <f t="shared" si="4"/>
        <v>0.25</v>
      </c>
      <c r="G257" s="324"/>
    </row>
    <row r="258" spans="1:7" x14ac:dyDescent="0.25">
      <c r="A258" s="316" t="s">
        <v>66</v>
      </c>
      <c r="B258" s="317"/>
      <c r="C258" s="317"/>
      <c r="D258" s="317"/>
      <c r="E258" s="317"/>
      <c r="F258" s="318">
        <f>F254-F255-F256-F257</f>
        <v>112.01</v>
      </c>
      <c r="G258" s="319"/>
    </row>
    <row r="259" spans="1:7" x14ac:dyDescent="0.25">
      <c r="A259" s="320" t="s">
        <v>434</v>
      </c>
      <c r="B259" s="60" t="s">
        <v>221</v>
      </c>
      <c r="C259" s="227" t="s">
        <v>43</v>
      </c>
      <c r="D259" s="214" t="s">
        <v>44</v>
      </c>
      <c r="E259" s="214" t="s">
        <v>42</v>
      </c>
      <c r="F259" s="323" t="s">
        <v>7</v>
      </c>
      <c r="G259" s="324"/>
    </row>
    <row r="260" spans="1:7" x14ac:dyDescent="0.25">
      <c r="A260" s="322"/>
      <c r="B260" s="60" t="s">
        <v>222</v>
      </c>
      <c r="C260" s="227"/>
      <c r="D260" s="214">
        <f>(5.3+5.3)*2</f>
        <v>21.2</v>
      </c>
      <c r="E260" s="214">
        <v>0.9</v>
      </c>
      <c r="F260" s="323">
        <f t="shared" ref="F260" si="5">E260*D260</f>
        <v>19.079999999999998</v>
      </c>
      <c r="G260" s="324"/>
    </row>
    <row r="261" spans="1:7" x14ac:dyDescent="0.25">
      <c r="A261" s="316" t="s">
        <v>66</v>
      </c>
      <c r="B261" s="317"/>
      <c r="C261" s="317"/>
      <c r="D261" s="317"/>
      <c r="E261" s="317"/>
      <c r="F261" s="318">
        <f>F260</f>
        <v>19.079999999999998</v>
      </c>
      <c r="G261" s="319"/>
    </row>
    <row r="262" spans="1:7" x14ac:dyDescent="0.25">
      <c r="A262" s="341" t="s">
        <v>46</v>
      </c>
      <c r="B262" s="342"/>
      <c r="C262" s="342"/>
      <c r="D262" s="342"/>
      <c r="E262" s="342"/>
      <c r="F262" s="343">
        <f>F239+F243+F247+F252+F258+F261</f>
        <v>171.09500000000003</v>
      </c>
      <c r="G262" s="344"/>
    </row>
    <row r="263" spans="1:7" x14ac:dyDescent="0.25">
      <c r="A263" s="362" t="s">
        <v>424</v>
      </c>
      <c r="B263" s="6" t="s">
        <v>203</v>
      </c>
      <c r="C263" s="227" t="s">
        <v>43</v>
      </c>
      <c r="D263" s="227" t="s">
        <v>41</v>
      </c>
      <c r="E263" s="227" t="s">
        <v>42</v>
      </c>
      <c r="F263" s="323" t="s">
        <v>7</v>
      </c>
      <c r="G263" s="324"/>
    </row>
    <row r="264" spans="1:7" x14ac:dyDescent="0.25">
      <c r="A264" s="363"/>
      <c r="B264" s="61" t="s">
        <v>475</v>
      </c>
      <c r="C264" s="225"/>
      <c r="D264" s="214">
        <f>1.65+1.2+1.65+1.2</f>
        <v>5.7</v>
      </c>
      <c r="E264" s="214">
        <v>1.5</v>
      </c>
      <c r="F264" s="323">
        <f>E264*D264</f>
        <v>8.5500000000000007</v>
      </c>
      <c r="G264" s="324"/>
    </row>
    <row r="265" spans="1:7" x14ac:dyDescent="0.25">
      <c r="A265" s="363"/>
      <c r="B265" s="102" t="s">
        <v>214</v>
      </c>
      <c r="C265" s="151"/>
      <c r="D265" s="181">
        <v>0.7</v>
      </c>
      <c r="E265" s="181">
        <v>2.1</v>
      </c>
      <c r="F265" s="323">
        <f>E265*D265</f>
        <v>1.47</v>
      </c>
      <c r="G265" s="324"/>
    </row>
    <row r="266" spans="1:7" x14ac:dyDescent="0.25">
      <c r="A266" s="364"/>
      <c r="B266" s="102" t="s">
        <v>196</v>
      </c>
      <c r="C266" s="151"/>
      <c r="D266" s="181">
        <v>1.2</v>
      </c>
      <c r="E266" s="181">
        <v>0.4</v>
      </c>
      <c r="F266" s="323">
        <f>E266*D266</f>
        <v>0.48</v>
      </c>
      <c r="G266" s="324"/>
    </row>
    <row r="267" spans="1:7" x14ac:dyDescent="0.25">
      <c r="A267" s="357" t="s">
        <v>46</v>
      </c>
      <c r="B267" s="358"/>
      <c r="C267" s="358"/>
      <c r="D267" s="358"/>
      <c r="E267" s="358"/>
      <c r="F267" s="343">
        <f>F264-F265+F266</f>
        <v>7.5600000000000005</v>
      </c>
      <c r="G267" s="344"/>
    </row>
    <row r="268" spans="1:7" x14ac:dyDescent="0.25">
      <c r="A268" s="362" t="s">
        <v>425</v>
      </c>
      <c r="B268" s="60" t="s">
        <v>96</v>
      </c>
      <c r="C268" s="227" t="s">
        <v>43</v>
      </c>
      <c r="D268" s="227" t="s">
        <v>41</v>
      </c>
      <c r="E268" s="227" t="s">
        <v>42</v>
      </c>
      <c r="F268" s="323" t="s">
        <v>7</v>
      </c>
      <c r="G268" s="324"/>
    </row>
    <row r="269" spans="1:7" x14ac:dyDescent="0.25">
      <c r="A269" s="363"/>
      <c r="B269" s="61" t="s">
        <v>475</v>
      </c>
      <c r="C269" s="225"/>
      <c r="D269" s="214">
        <f>1.65+1.2+1.65+1.2</f>
        <v>5.7</v>
      </c>
      <c r="E269" s="214">
        <v>1.5</v>
      </c>
      <c r="F269" s="323">
        <f>E269*D269</f>
        <v>8.5500000000000007</v>
      </c>
      <c r="G269" s="324"/>
    </row>
    <row r="270" spans="1:7" x14ac:dyDescent="0.25">
      <c r="A270" s="363"/>
      <c r="B270" s="102" t="s">
        <v>214</v>
      </c>
      <c r="C270" s="151"/>
      <c r="D270" s="181">
        <v>0.7</v>
      </c>
      <c r="E270" s="181">
        <v>2.1</v>
      </c>
      <c r="F270" s="323">
        <f>E270*D270</f>
        <v>1.47</v>
      </c>
      <c r="G270" s="324"/>
    </row>
    <row r="271" spans="1:7" x14ac:dyDescent="0.25">
      <c r="A271" s="364"/>
      <c r="B271" s="102" t="s">
        <v>196</v>
      </c>
      <c r="C271" s="151"/>
      <c r="D271" s="181">
        <v>1.2</v>
      </c>
      <c r="E271" s="181">
        <v>0.4</v>
      </c>
      <c r="F271" s="323">
        <f>E271*D271</f>
        <v>0.48</v>
      </c>
      <c r="G271" s="324"/>
    </row>
    <row r="272" spans="1:7" x14ac:dyDescent="0.25">
      <c r="A272" s="357" t="s">
        <v>46</v>
      </c>
      <c r="B272" s="358"/>
      <c r="C272" s="358"/>
      <c r="D272" s="358"/>
      <c r="E272" s="358"/>
      <c r="F272" s="343">
        <f>F269-F270+F271</f>
        <v>7.5600000000000005</v>
      </c>
      <c r="G272" s="344"/>
    </row>
    <row r="273" spans="1:7" x14ac:dyDescent="0.25">
      <c r="A273" s="359" t="s">
        <v>435</v>
      </c>
      <c r="B273" s="6" t="s">
        <v>20</v>
      </c>
      <c r="C273" s="346" t="s">
        <v>43</v>
      </c>
      <c r="D273" s="347" t="s">
        <v>44</v>
      </c>
      <c r="E273" s="347" t="s">
        <v>42</v>
      </c>
      <c r="F273" s="360" t="s">
        <v>7</v>
      </c>
      <c r="G273" s="361"/>
    </row>
    <row r="274" spans="1:7" x14ac:dyDescent="0.25">
      <c r="A274" s="359"/>
      <c r="B274" s="142" t="s">
        <v>209</v>
      </c>
      <c r="C274" s="346"/>
      <c r="D274" s="347"/>
      <c r="E274" s="347"/>
      <c r="F274" s="350"/>
      <c r="G274" s="351"/>
    </row>
    <row r="275" spans="1:7" x14ac:dyDescent="0.25">
      <c r="A275" s="359"/>
      <c r="B275" s="142" t="s">
        <v>207</v>
      </c>
      <c r="C275" s="78"/>
      <c r="D275" s="65">
        <f>1.75+3.2+1.2</f>
        <v>6.15</v>
      </c>
      <c r="E275" s="65">
        <v>2.5</v>
      </c>
      <c r="F275" s="323">
        <f>E275*D275</f>
        <v>15.375</v>
      </c>
      <c r="G275" s="324"/>
    </row>
    <row r="276" spans="1:7" x14ac:dyDescent="0.25">
      <c r="A276" s="359"/>
      <c r="B276" s="60" t="s">
        <v>208</v>
      </c>
      <c r="C276" s="78"/>
      <c r="D276" s="65">
        <f>3*0.7</f>
        <v>2.0999999999999996</v>
      </c>
      <c r="E276" s="65">
        <v>2.1</v>
      </c>
      <c r="F276" s="323">
        <f>E276*D276</f>
        <v>4.4099999999999993</v>
      </c>
      <c r="G276" s="324"/>
    </row>
    <row r="277" spans="1:7" x14ac:dyDescent="0.25">
      <c r="A277" s="316" t="s">
        <v>66</v>
      </c>
      <c r="B277" s="317"/>
      <c r="C277" s="317"/>
      <c r="D277" s="317"/>
      <c r="E277" s="317"/>
      <c r="F277" s="318">
        <f>F275-F276</f>
        <v>10.965</v>
      </c>
      <c r="G277" s="319"/>
    </row>
    <row r="278" spans="1:7" x14ac:dyDescent="0.25">
      <c r="A278" s="320" t="s">
        <v>436</v>
      </c>
      <c r="B278" s="60" t="s">
        <v>206</v>
      </c>
      <c r="C278" s="227" t="s">
        <v>43</v>
      </c>
      <c r="D278" s="214" t="s">
        <v>44</v>
      </c>
      <c r="E278" s="214" t="s">
        <v>42</v>
      </c>
      <c r="F278" s="323" t="s">
        <v>7</v>
      </c>
      <c r="G278" s="324"/>
    </row>
    <row r="279" spans="1:7" x14ac:dyDescent="0.25">
      <c r="A279" s="321"/>
      <c r="B279" s="60" t="s">
        <v>210</v>
      </c>
      <c r="C279" s="78"/>
      <c r="D279" s="65">
        <f>3.37+2.47</f>
        <v>5.84</v>
      </c>
      <c r="E279" s="65">
        <v>2.5</v>
      </c>
      <c r="F279" s="323">
        <f>E279*D279</f>
        <v>14.6</v>
      </c>
      <c r="G279" s="324"/>
    </row>
    <row r="280" spans="1:7" x14ac:dyDescent="0.25">
      <c r="A280" s="322"/>
      <c r="B280" s="60" t="s">
        <v>214</v>
      </c>
      <c r="C280" s="78"/>
      <c r="D280" s="65">
        <f>0.7</f>
        <v>0.7</v>
      </c>
      <c r="E280" s="65">
        <v>2.1</v>
      </c>
      <c r="F280" s="323">
        <f>E280*D280</f>
        <v>1.47</v>
      </c>
      <c r="G280" s="324"/>
    </row>
    <row r="281" spans="1:7" x14ac:dyDescent="0.25">
      <c r="A281" s="316" t="s">
        <v>66</v>
      </c>
      <c r="B281" s="317"/>
      <c r="C281" s="317"/>
      <c r="D281" s="317"/>
      <c r="E281" s="317"/>
      <c r="F281" s="318">
        <f>F279-F280</f>
        <v>13.129999999999999</v>
      </c>
      <c r="G281" s="319"/>
    </row>
    <row r="282" spans="1:7" x14ac:dyDescent="0.25">
      <c r="A282" s="320" t="s">
        <v>437</v>
      </c>
      <c r="B282" s="60" t="s">
        <v>211</v>
      </c>
      <c r="C282" s="227" t="s">
        <v>43</v>
      </c>
      <c r="D282" s="214" t="s">
        <v>44</v>
      </c>
      <c r="E282" s="214" t="s">
        <v>42</v>
      </c>
      <c r="F282" s="323" t="s">
        <v>7</v>
      </c>
      <c r="G282" s="324"/>
    </row>
    <row r="283" spans="1:7" x14ac:dyDescent="0.25">
      <c r="A283" s="321"/>
      <c r="B283" s="60" t="s">
        <v>212</v>
      </c>
      <c r="C283" s="78"/>
      <c r="D283" s="65">
        <f>2.37+3.37</f>
        <v>5.74</v>
      </c>
      <c r="E283" s="65">
        <v>2.5</v>
      </c>
      <c r="F283" s="323">
        <f>E283*D283</f>
        <v>14.350000000000001</v>
      </c>
      <c r="G283" s="324"/>
    </row>
    <row r="284" spans="1:7" x14ac:dyDescent="0.25">
      <c r="A284" s="322"/>
      <c r="B284" s="60" t="s">
        <v>214</v>
      </c>
      <c r="C284" s="78"/>
      <c r="D284" s="65">
        <f>0.7</f>
        <v>0.7</v>
      </c>
      <c r="E284" s="65">
        <v>2.1</v>
      </c>
      <c r="F284" s="323">
        <f>E284*D284</f>
        <v>1.47</v>
      </c>
      <c r="G284" s="324"/>
    </row>
    <row r="285" spans="1:7" x14ac:dyDescent="0.25">
      <c r="A285" s="316" t="s">
        <v>66</v>
      </c>
      <c r="B285" s="317"/>
      <c r="C285" s="317"/>
      <c r="D285" s="317"/>
      <c r="E285" s="317"/>
      <c r="F285" s="318">
        <f>F283-F284</f>
        <v>12.88</v>
      </c>
      <c r="G285" s="319"/>
    </row>
    <row r="286" spans="1:7" x14ac:dyDescent="0.25">
      <c r="A286" s="320" t="s">
        <v>438</v>
      </c>
      <c r="B286" s="60" t="s">
        <v>91</v>
      </c>
      <c r="C286" s="227" t="s">
        <v>43</v>
      </c>
      <c r="D286" s="214" t="s">
        <v>44</v>
      </c>
      <c r="E286" s="214" t="s">
        <v>42</v>
      </c>
      <c r="F286" s="323" t="s">
        <v>7</v>
      </c>
      <c r="G286" s="324"/>
    </row>
    <row r="287" spans="1:7" x14ac:dyDescent="0.25">
      <c r="A287" s="321"/>
      <c r="B287" s="60" t="s">
        <v>213</v>
      </c>
      <c r="C287" s="78"/>
      <c r="D287" s="65">
        <f>1.65+1.65+1.2</f>
        <v>4.5</v>
      </c>
      <c r="E287" s="65">
        <v>2.5</v>
      </c>
      <c r="F287" s="323">
        <f>E287*D287</f>
        <v>11.25</v>
      </c>
      <c r="G287" s="324"/>
    </row>
    <row r="288" spans="1:7" x14ac:dyDescent="0.25">
      <c r="A288" s="321"/>
      <c r="B288" s="60" t="s">
        <v>214</v>
      </c>
      <c r="C288" s="78"/>
      <c r="D288" s="65">
        <v>0.7</v>
      </c>
      <c r="E288" s="65">
        <v>2.1</v>
      </c>
      <c r="F288" s="323">
        <f t="shared" ref="F288:F289" si="6">E288*D288</f>
        <v>1.47</v>
      </c>
      <c r="G288" s="324"/>
    </row>
    <row r="289" spans="1:7" x14ac:dyDescent="0.25">
      <c r="A289" s="322"/>
      <c r="B289" s="60" t="s">
        <v>215</v>
      </c>
      <c r="C289" s="78"/>
      <c r="D289" s="65">
        <f>1.65+1.65+1.2</f>
        <v>4.5</v>
      </c>
      <c r="E289" s="65">
        <v>1.5</v>
      </c>
      <c r="F289" s="323">
        <f t="shared" si="6"/>
        <v>6.75</v>
      </c>
      <c r="G289" s="324"/>
    </row>
    <row r="290" spans="1:7" x14ac:dyDescent="0.25">
      <c r="A290" s="316" t="s">
        <v>66</v>
      </c>
      <c r="B290" s="317"/>
      <c r="C290" s="317"/>
      <c r="D290" s="317"/>
      <c r="E290" s="317"/>
      <c r="F290" s="318">
        <f>F287-F288-F289</f>
        <v>3.0299999999999994</v>
      </c>
      <c r="G290" s="319"/>
    </row>
    <row r="291" spans="1:7" x14ac:dyDescent="0.25">
      <c r="A291" s="320" t="s">
        <v>439</v>
      </c>
      <c r="B291" s="60" t="s">
        <v>219</v>
      </c>
      <c r="C291" s="227" t="s">
        <v>43</v>
      </c>
      <c r="D291" s="214" t="s">
        <v>44</v>
      </c>
      <c r="E291" s="214" t="s">
        <v>42</v>
      </c>
      <c r="F291" s="323" t="s">
        <v>7</v>
      </c>
      <c r="G291" s="324"/>
    </row>
    <row r="292" spans="1:7" x14ac:dyDescent="0.25">
      <c r="A292" s="321"/>
      <c r="B292" s="60" t="s">
        <v>220</v>
      </c>
      <c r="C292" s="227"/>
      <c r="D292" s="214">
        <f>(5.3+5.3+6.7+6.7)*2</f>
        <v>48</v>
      </c>
      <c r="E292" s="214">
        <v>2.5</v>
      </c>
      <c r="F292" s="323">
        <f>E292*D292</f>
        <v>120</v>
      </c>
      <c r="G292" s="324"/>
    </row>
    <row r="293" spans="1:7" x14ac:dyDescent="0.25">
      <c r="A293" s="321"/>
      <c r="B293" s="60" t="s">
        <v>216</v>
      </c>
      <c r="C293" s="227"/>
      <c r="D293" s="214">
        <f>2*0.7</f>
        <v>1.4</v>
      </c>
      <c r="E293" s="214">
        <v>2.1</v>
      </c>
      <c r="F293" s="323">
        <f t="shared" ref="F293:F295" si="7">E293*D293</f>
        <v>2.94</v>
      </c>
      <c r="G293" s="324"/>
    </row>
    <row r="294" spans="1:7" x14ac:dyDescent="0.25">
      <c r="A294" s="321"/>
      <c r="B294" s="60" t="s">
        <v>217</v>
      </c>
      <c r="C294" s="227"/>
      <c r="D294" s="214">
        <f>4*1.2</f>
        <v>4.8</v>
      </c>
      <c r="E294" s="214">
        <v>1</v>
      </c>
      <c r="F294" s="323">
        <f t="shared" si="7"/>
        <v>4.8</v>
      </c>
      <c r="G294" s="324"/>
    </row>
    <row r="295" spans="1:7" x14ac:dyDescent="0.25">
      <c r="A295" s="322"/>
      <c r="B295" s="60" t="s">
        <v>218</v>
      </c>
      <c r="C295" s="227"/>
      <c r="D295" s="214">
        <v>0.5</v>
      </c>
      <c r="E295" s="214">
        <v>0.5</v>
      </c>
      <c r="F295" s="323">
        <f t="shared" si="7"/>
        <v>0.25</v>
      </c>
      <c r="G295" s="324"/>
    </row>
    <row r="296" spans="1:7" x14ac:dyDescent="0.25">
      <c r="A296" s="316" t="s">
        <v>66</v>
      </c>
      <c r="B296" s="317"/>
      <c r="C296" s="317"/>
      <c r="D296" s="317"/>
      <c r="E296" s="317"/>
      <c r="F296" s="318">
        <f>F292-F293-F294-F295</f>
        <v>112.01</v>
      </c>
      <c r="G296" s="319"/>
    </row>
    <row r="297" spans="1:7" x14ac:dyDescent="0.25">
      <c r="A297" s="320" t="s">
        <v>440</v>
      </c>
      <c r="B297" s="60" t="s">
        <v>221</v>
      </c>
      <c r="C297" s="227" t="s">
        <v>43</v>
      </c>
      <c r="D297" s="214" t="s">
        <v>44</v>
      </c>
      <c r="E297" s="214" t="s">
        <v>42</v>
      </c>
      <c r="F297" s="323" t="s">
        <v>7</v>
      </c>
      <c r="G297" s="324"/>
    </row>
    <row r="298" spans="1:7" x14ac:dyDescent="0.25">
      <c r="A298" s="322"/>
      <c r="B298" s="60" t="s">
        <v>222</v>
      </c>
      <c r="C298" s="227"/>
      <c r="D298" s="214">
        <f>(5.3+5.3)</f>
        <v>10.6</v>
      </c>
      <c r="E298" s="214">
        <v>0.9</v>
      </c>
      <c r="F298" s="323">
        <f t="shared" ref="F298" si="8">E298*D298</f>
        <v>9.5399999999999991</v>
      </c>
      <c r="G298" s="324"/>
    </row>
    <row r="299" spans="1:7" x14ac:dyDescent="0.25">
      <c r="A299" s="316" t="s">
        <v>66</v>
      </c>
      <c r="B299" s="317"/>
      <c r="C299" s="317"/>
      <c r="D299" s="317"/>
      <c r="E299" s="317"/>
      <c r="F299" s="318">
        <f>F298</f>
        <v>9.5399999999999991</v>
      </c>
      <c r="G299" s="319"/>
    </row>
    <row r="300" spans="1:7" ht="15.75" thickBot="1" x14ac:dyDescent="0.3">
      <c r="A300" s="341" t="s">
        <v>46</v>
      </c>
      <c r="B300" s="342"/>
      <c r="C300" s="342"/>
      <c r="D300" s="342"/>
      <c r="E300" s="342"/>
      <c r="F300" s="339">
        <f>F277+F281+F285+F290+F296+F299</f>
        <v>161.55500000000001</v>
      </c>
      <c r="G300" s="340"/>
    </row>
    <row r="301" spans="1:7" ht="15.75" thickBot="1" x14ac:dyDescent="0.3">
      <c r="A301" s="328" t="s">
        <v>22</v>
      </c>
      <c r="B301" s="329"/>
      <c r="C301" s="329"/>
      <c r="D301" s="329"/>
      <c r="E301" s="329"/>
      <c r="F301" s="329"/>
      <c r="G301" s="330"/>
    </row>
    <row r="302" spans="1:7" x14ac:dyDescent="0.25">
      <c r="A302" s="321" t="s">
        <v>176</v>
      </c>
      <c r="B302" s="71" t="s">
        <v>95</v>
      </c>
      <c r="C302" s="219" t="s">
        <v>43</v>
      </c>
      <c r="D302" s="226" t="s">
        <v>41</v>
      </c>
      <c r="E302" s="226" t="s">
        <v>44</v>
      </c>
      <c r="F302" s="355" t="s">
        <v>7</v>
      </c>
      <c r="G302" s="356"/>
    </row>
    <row r="303" spans="1:7" x14ac:dyDescent="0.25">
      <c r="A303" s="321"/>
      <c r="B303" s="60" t="s">
        <v>372</v>
      </c>
      <c r="C303" s="221"/>
      <c r="D303" s="214">
        <v>1.65</v>
      </c>
      <c r="E303" s="214">
        <v>1.65</v>
      </c>
      <c r="F303" s="323">
        <f t="shared" ref="F303" si="9">E303*D303</f>
        <v>2.7224999999999997</v>
      </c>
      <c r="G303" s="324"/>
    </row>
    <row r="304" spans="1:7" x14ac:dyDescent="0.25">
      <c r="A304" s="352" t="s">
        <v>7</v>
      </c>
      <c r="B304" s="353"/>
      <c r="C304" s="353"/>
      <c r="D304" s="353"/>
      <c r="E304" s="354"/>
      <c r="F304" s="343">
        <f>F303</f>
        <v>2.7224999999999997</v>
      </c>
      <c r="G304" s="344"/>
    </row>
    <row r="305" spans="1:7" ht="24.75" x14ac:dyDescent="0.25">
      <c r="A305" s="320" t="s">
        <v>177</v>
      </c>
      <c r="B305" s="60" t="s">
        <v>24</v>
      </c>
      <c r="C305" s="221" t="s">
        <v>43</v>
      </c>
      <c r="D305" s="214" t="s">
        <v>41</v>
      </c>
      <c r="E305" s="214" t="s">
        <v>44</v>
      </c>
      <c r="F305" s="323" t="s">
        <v>7</v>
      </c>
      <c r="G305" s="324"/>
    </row>
    <row r="306" spans="1:7" x14ac:dyDescent="0.25">
      <c r="A306" s="321"/>
      <c r="B306" s="60" t="s">
        <v>94</v>
      </c>
      <c r="C306" s="221"/>
      <c r="D306" s="214">
        <v>1.65</v>
      </c>
      <c r="E306" s="214">
        <v>1.2</v>
      </c>
      <c r="F306" s="323">
        <f t="shared" ref="F306" si="10">E306*D306</f>
        <v>1.9799999999999998</v>
      </c>
      <c r="G306" s="324"/>
    </row>
    <row r="307" spans="1:7" ht="15.75" thickBot="1" x14ac:dyDescent="0.3">
      <c r="A307" s="325" t="s">
        <v>7</v>
      </c>
      <c r="B307" s="326"/>
      <c r="C307" s="326"/>
      <c r="D307" s="326"/>
      <c r="E307" s="327"/>
      <c r="F307" s="339">
        <f>F306</f>
        <v>1.9799999999999998</v>
      </c>
      <c r="G307" s="340"/>
    </row>
    <row r="308" spans="1:7" ht="15.75" thickBot="1" x14ac:dyDescent="0.3">
      <c r="A308" s="328" t="s">
        <v>26</v>
      </c>
      <c r="B308" s="329"/>
      <c r="C308" s="329"/>
      <c r="D308" s="329"/>
      <c r="E308" s="329"/>
      <c r="F308" s="329"/>
      <c r="G308" s="330"/>
    </row>
    <row r="309" spans="1:7" x14ac:dyDescent="0.25">
      <c r="A309" s="345" t="s">
        <v>441</v>
      </c>
      <c r="B309" s="6" t="s">
        <v>181</v>
      </c>
      <c r="C309" s="346" t="s">
        <v>43</v>
      </c>
      <c r="D309" s="347" t="s">
        <v>44</v>
      </c>
      <c r="E309" s="347" t="s">
        <v>42</v>
      </c>
      <c r="F309" s="348" t="s">
        <v>7</v>
      </c>
      <c r="G309" s="349"/>
    </row>
    <row r="310" spans="1:7" x14ac:dyDescent="0.25">
      <c r="A310" s="321"/>
      <c r="B310" s="142" t="s">
        <v>209</v>
      </c>
      <c r="C310" s="346"/>
      <c r="D310" s="347"/>
      <c r="E310" s="347"/>
      <c r="F310" s="350"/>
      <c r="G310" s="351"/>
    </row>
    <row r="311" spans="1:7" x14ac:dyDescent="0.25">
      <c r="A311" s="321"/>
      <c r="B311" s="142" t="s">
        <v>207</v>
      </c>
      <c r="C311" s="78"/>
      <c r="D311" s="65">
        <f>1.75+3.2+1.2</f>
        <v>6.15</v>
      </c>
      <c r="E311" s="65">
        <v>2.5</v>
      </c>
      <c r="F311" s="323">
        <f>E311*D311</f>
        <v>15.375</v>
      </c>
      <c r="G311" s="324"/>
    </row>
    <row r="312" spans="1:7" x14ac:dyDescent="0.25">
      <c r="A312" s="322"/>
      <c r="B312" s="60" t="s">
        <v>208</v>
      </c>
      <c r="C312" s="78"/>
      <c r="D312" s="65">
        <f>3*0.7</f>
        <v>2.0999999999999996</v>
      </c>
      <c r="E312" s="65">
        <v>2.1</v>
      </c>
      <c r="F312" s="323">
        <f>E312*D312</f>
        <v>4.4099999999999993</v>
      </c>
      <c r="G312" s="324"/>
    </row>
    <row r="313" spans="1:7" x14ac:dyDescent="0.25">
      <c r="A313" s="316" t="s">
        <v>66</v>
      </c>
      <c r="B313" s="317"/>
      <c r="C313" s="317"/>
      <c r="D313" s="317"/>
      <c r="E313" s="317"/>
      <c r="F313" s="318">
        <f>F311-F312</f>
        <v>10.965</v>
      </c>
      <c r="G313" s="319"/>
    </row>
    <row r="314" spans="1:7" x14ac:dyDescent="0.25">
      <c r="A314" s="320" t="s">
        <v>442</v>
      </c>
      <c r="B314" s="60" t="s">
        <v>206</v>
      </c>
      <c r="C314" s="227" t="s">
        <v>43</v>
      </c>
      <c r="D314" s="214" t="s">
        <v>44</v>
      </c>
      <c r="E314" s="214" t="s">
        <v>42</v>
      </c>
      <c r="F314" s="323" t="s">
        <v>7</v>
      </c>
      <c r="G314" s="324"/>
    </row>
    <row r="315" spans="1:7" x14ac:dyDescent="0.25">
      <c r="A315" s="321"/>
      <c r="B315" s="60" t="s">
        <v>210</v>
      </c>
      <c r="C315" s="78"/>
      <c r="D315" s="65">
        <f>3.37+2.47</f>
        <v>5.84</v>
      </c>
      <c r="E315" s="65">
        <v>2.5</v>
      </c>
      <c r="F315" s="323">
        <f>E315*D315</f>
        <v>14.6</v>
      </c>
      <c r="G315" s="324"/>
    </row>
    <row r="316" spans="1:7" x14ac:dyDescent="0.25">
      <c r="A316" s="322"/>
      <c r="B316" s="60" t="s">
        <v>214</v>
      </c>
      <c r="C316" s="78"/>
      <c r="D316" s="65">
        <f>0.7</f>
        <v>0.7</v>
      </c>
      <c r="E316" s="65">
        <v>2.1</v>
      </c>
      <c r="F316" s="323">
        <f>E316*D316</f>
        <v>1.47</v>
      </c>
      <c r="G316" s="324"/>
    </row>
    <row r="317" spans="1:7" x14ac:dyDescent="0.25">
      <c r="A317" s="316" t="s">
        <v>66</v>
      </c>
      <c r="B317" s="317"/>
      <c r="C317" s="317"/>
      <c r="D317" s="317"/>
      <c r="E317" s="317"/>
      <c r="F317" s="318">
        <f>F315-F316</f>
        <v>13.129999999999999</v>
      </c>
      <c r="G317" s="319"/>
    </row>
    <row r="318" spans="1:7" x14ac:dyDescent="0.25">
      <c r="A318" s="320" t="s">
        <v>443</v>
      </c>
      <c r="B318" s="60" t="s">
        <v>211</v>
      </c>
      <c r="C318" s="227" t="s">
        <v>43</v>
      </c>
      <c r="D318" s="214" t="s">
        <v>44</v>
      </c>
      <c r="E318" s="214" t="s">
        <v>42</v>
      </c>
      <c r="F318" s="323" t="s">
        <v>7</v>
      </c>
      <c r="G318" s="324"/>
    </row>
    <row r="319" spans="1:7" x14ac:dyDescent="0.25">
      <c r="A319" s="321"/>
      <c r="B319" s="60" t="s">
        <v>212</v>
      </c>
      <c r="C319" s="78"/>
      <c r="D319" s="65">
        <f>2.37+3.37</f>
        <v>5.74</v>
      </c>
      <c r="E319" s="65">
        <v>2.5</v>
      </c>
      <c r="F319" s="323">
        <f>E319*D319</f>
        <v>14.350000000000001</v>
      </c>
      <c r="G319" s="324"/>
    </row>
    <row r="320" spans="1:7" x14ac:dyDescent="0.25">
      <c r="A320" s="322"/>
      <c r="B320" s="60" t="s">
        <v>214</v>
      </c>
      <c r="C320" s="78"/>
      <c r="D320" s="65">
        <f>0.7</f>
        <v>0.7</v>
      </c>
      <c r="E320" s="65">
        <v>2.1</v>
      </c>
      <c r="F320" s="323">
        <f>E320*D320</f>
        <v>1.47</v>
      </c>
      <c r="G320" s="324"/>
    </row>
    <row r="321" spans="1:7" x14ac:dyDescent="0.25">
      <c r="A321" s="316" t="s">
        <v>66</v>
      </c>
      <c r="B321" s="317"/>
      <c r="C321" s="317"/>
      <c r="D321" s="317"/>
      <c r="E321" s="317"/>
      <c r="F321" s="318">
        <f>F319-F320</f>
        <v>12.88</v>
      </c>
      <c r="G321" s="319"/>
    </row>
    <row r="322" spans="1:7" x14ac:dyDescent="0.25">
      <c r="A322" s="320" t="s">
        <v>444</v>
      </c>
      <c r="B322" s="60" t="s">
        <v>91</v>
      </c>
      <c r="C322" s="227" t="s">
        <v>43</v>
      </c>
      <c r="D322" s="214" t="s">
        <v>44</v>
      </c>
      <c r="E322" s="214" t="s">
        <v>42</v>
      </c>
      <c r="F322" s="323" t="s">
        <v>7</v>
      </c>
      <c r="G322" s="324"/>
    </row>
    <row r="323" spans="1:7" x14ac:dyDescent="0.25">
      <c r="A323" s="321"/>
      <c r="B323" s="60" t="s">
        <v>213</v>
      </c>
      <c r="C323" s="78"/>
      <c r="D323" s="65">
        <f>1.65+1.65+1.2</f>
        <v>4.5</v>
      </c>
      <c r="E323" s="65">
        <v>2.5</v>
      </c>
      <c r="F323" s="323">
        <f>E323*D323</f>
        <v>11.25</v>
      </c>
      <c r="G323" s="324"/>
    </row>
    <row r="324" spans="1:7" x14ac:dyDescent="0.25">
      <c r="A324" s="321"/>
      <c r="B324" s="60" t="s">
        <v>214</v>
      </c>
      <c r="C324" s="78"/>
      <c r="D324" s="65">
        <v>0.7</v>
      </c>
      <c r="E324" s="65">
        <v>2.1</v>
      </c>
      <c r="F324" s="323">
        <f t="shared" ref="F324:F325" si="11">E324*D324</f>
        <v>1.47</v>
      </c>
      <c r="G324" s="324"/>
    </row>
    <row r="325" spans="1:7" x14ac:dyDescent="0.25">
      <c r="A325" s="322"/>
      <c r="B325" s="60" t="s">
        <v>215</v>
      </c>
      <c r="C325" s="78"/>
      <c r="D325" s="65">
        <f>1.65+1.65+1.2</f>
        <v>4.5</v>
      </c>
      <c r="E325" s="65">
        <v>1.5</v>
      </c>
      <c r="F325" s="323">
        <f t="shared" si="11"/>
        <v>6.75</v>
      </c>
      <c r="G325" s="324"/>
    </row>
    <row r="326" spans="1:7" x14ac:dyDescent="0.25">
      <c r="A326" s="316" t="s">
        <v>66</v>
      </c>
      <c r="B326" s="317"/>
      <c r="C326" s="317"/>
      <c r="D326" s="317"/>
      <c r="E326" s="317"/>
      <c r="F326" s="318">
        <f>F323-F324-F325</f>
        <v>3.0299999999999994</v>
      </c>
      <c r="G326" s="319"/>
    </row>
    <row r="327" spans="1:7" x14ac:dyDescent="0.25">
      <c r="A327" s="320" t="s">
        <v>445</v>
      </c>
      <c r="B327" s="60" t="s">
        <v>349</v>
      </c>
      <c r="C327" s="227" t="s">
        <v>43</v>
      </c>
      <c r="D327" s="214" t="s">
        <v>44</v>
      </c>
      <c r="E327" s="214" t="s">
        <v>42</v>
      </c>
      <c r="F327" s="323" t="s">
        <v>7</v>
      </c>
      <c r="G327" s="324"/>
    </row>
    <row r="328" spans="1:7" x14ac:dyDescent="0.25">
      <c r="A328" s="321"/>
      <c r="B328" s="60" t="s">
        <v>348</v>
      </c>
      <c r="C328" s="227"/>
      <c r="D328" s="214">
        <f>(5.3+5.3+6.7+6.7)</f>
        <v>24</v>
      </c>
      <c r="E328" s="214">
        <v>2.5</v>
      </c>
      <c r="F328" s="323">
        <f>E328*D328</f>
        <v>60</v>
      </c>
      <c r="G328" s="324"/>
    </row>
    <row r="329" spans="1:7" x14ac:dyDescent="0.25">
      <c r="A329" s="321"/>
      <c r="B329" s="60" t="s">
        <v>216</v>
      </c>
      <c r="C329" s="227"/>
      <c r="D329" s="214">
        <f>2*0.7</f>
        <v>1.4</v>
      </c>
      <c r="E329" s="214">
        <v>2.1</v>
      </c>
      <c r="F329" s="323">
        <f t="shared" ref="F329:F331" si="12">E329*D329</f>
        <v>2.94</v>
      </c>
      <c r="G329" s="324"/>
    </row>
    <row r="330" spans="1:7" x14ac:dyDescent="0.25">
      <c r="A330" s="321"/>
      <c r="B330" s="60" t="s">
        <v>217</v>
      </c>
      <c r="C330" s="227"/>
      <c r="D330" s="214">
        <f>4*1.2</f>
        <v>4.8</v>
      </c>
      <c r="E330" s="214">
        <v>1</v>
      </c>
      <c r="F330" s="323">
        <f t="shared" si="12"/>
        <v>4.8</v>
      </c>
      <c r="G330" s="324"/>
    </row>
    <row r="331" spans="1:7" x14ac:dyDescent="0.25">
      <c r="A331" s="322"/>
      <c r="B331" s="60" t="s">
        <v>218</v>
      </c>
      <c r="C331" s="227"/>
      <c r="D331" s="214">
        <v>0.5</v>
      </c>
      <c r="E331" s="214">
        <v>0.5</v>
      </c>
      <c r="F331" s="323">
        <f t="shared" si="12"/>
        <v>0.25</v>
      </c>
      <c r="G331" s="324"/>
    </row>
    <row r="332" spans="1:7" x14ac:dyDescent="0.25">
      <c r="A332" s="316" t="s">
        <v>66</v>
      </c>
      <c r="B332" s="317"/>
      <c r="C332" s="317"/>
      <c r="D332" s="317"/>
      <c r="E332" s="317"/>
      <c r="F332" s="318">
        <f>F328-F329-F330-F331</f>
        <v>52.010000000000005</v>
      </c>
      <c r="G332" s="319"/>
    </row>
    <row r="333" spans="1:7" x14ac:dyDescent="0.25">
      <c r="A333" s="320" t="s">
        <v>446</v>
      </c>
      <c r="B333" s="60" t="s">
        <v>221</v>
      </c>
      <c r="C333" s="227" t="s">
        <v>43</v>
      </c>
      <c r="D333" s="214" t="s">
        <v>44</v>
      </c>
      <c r="E333" s="214" t="s">
        <v>42</v>
      </c>
      <c r="F333" s="323" t="s">
        <v>7</v>
      </c>
      <c r="G333" s="324"/>
    </row>
    <row r="334" spans="1:7" x14ac:dyDescent="0.25">
      <c r="A334" s="322"/>
      <c r="B334" s="60" t="s">
        <v>222</v>
      </c>
      <c r="C334" s="227"/>
      <c r="D334" s="214">
        <v>10.6</v>
      </c>
      <c r="E334" s="214">
        <v>0.9</v>
      </c>
      <c r="F334" s="323">
        <f t="shared" ref="F334" si="13">E334*D334</f>
        <v>9.5399999999999991</v>
      </c>
      <c r="G334" s="324"/>
    </row>
    <row r="335" spans="1:7" x14ac:dyDescent="0.25">
      <c r="A335" s="316" t="s">
        <v>66</v>
      </c>
      <c r="B335" s="317"/>
      <c r="C335" s="317"/>
      <c r="D335" s="317"/>
      <c r="E335" s="317"/>
      <c r="F335" s="318">
        <f>F334</f>
        <v>9.5399999999999991</v>
      </c>
      <c r="G335" s="319"/>
    </row>
    <row r="336" spans="1:7" x14ac:dyDescent="0.25">
      <c r="A336" s="341" t="s">
        <v>46</v>
      </c>
      <c r="B336" s="342"/>
      <c r="C336" s="342"/>
      <c r="D336" s="342"/>
      <c r="E336" s="342"/>
      <c r="F336" s="343">
        <f>F313+F317+F321+F326+F332+F335</f>
        <v>101.55500000000001</v>
      </c>
      <c r="G336" s="344"/>
    </row>
    <row r="337" spans="1:7" x14ac:dyDescent="0.25">
      <c r="A337" s="320" t="s">
        <v>246</v>
      </c>
      <c r="B337" s="70" t="s">
        <v>71</v>
      </c>
      <c r="C337" s="221" t="s">
        <v>43</v>
      </c>
      <c r="D337" s="214" t="s">
        <v>41</v>
      </c>
      <c r="E337" s="214" t="s">
        <v>42</v>
      </c>
      <c r="F337" s="214" t="s">
        <v>3</v>
      </c>
      <c r="G337" s="215" t="s">
        <v>7</v>
      </c>
    </row>
    <row r="338" spans="1:7" x14ac:dyDescent="0.25">
      <c r="A338" s="321"/>
      <c r="B338" s="60" t="s">
        <v>350</v>
      </c>
      <c r="C338" s="221"/>
      <c r="D338" s="214">
        <v>1.2</v>
      </c>
      <c r="E338" s="214">
        <v>1</v>
      </c>
      <c r="F338" s="214">
        <v>4</v>
      </c>
      <c r="G338" s="215">
        <f>F338*E338*D338</f>
        <v>4.8</v>
      </c>
    </row>
    <row r="339" spans="1:7" x14ac:dyDescent="0.25">
      <c r="A339" s="321"/>
      <c r="B339" s="60" t="s">
        <v>100</v>
      </c>
      <c r="C339" s="221"/>
      <c r="D339" s="214">
        <v>0.5</v>
      </c>
      <c r="E339" s="214">
        <v>0.5</v>
      </c>
      <c r="F339" s="214">
        <v>1</v>
      </c>
      <c r="G339" s="215">
        <f t="shared" ref="G339:G340" si="14">F339*E339*D339</f>
        <v>0.25</v>
      </c>
    </row>
    <row r="340" spans="1:7" x14ac:dyDescent="0.25">
      <c r="A340" s="322"/>
      <c r="B340" s="60" t="s">
        <v>101</v>
      </c>
      <c r="C340" s="221"/>
      <c r="D340" s="214">
        <v>0.7</v>
      </c>
      <c r="E340" s="214">
        <v>2.1</v>
      </c>
      <c r="F340" s="214">
        <v>5</v>
      </c>
      <c r="G340" s="215">
        <f t="shared" si="14"/>
        <v>7.35</v>
      </c>
    </row>
    <row r="341" spans="1:7" ht="15.75" thickBot="1" x14ac:dyDescent="0.3">
      <c r="A341" s="325" t="s">
        <v>7</v>
      </c>
      <c r="B341" s="326"/>
      <c r="C341" s="326"/>
      <c r="D341" s="326"/>
      <c r="E341" s="326"/>
      <c r="F341" s="327"/>
      <c r="G341" s="99">
        <f>G340+G339+G338</f>
        <v>12.399999999999999</v>
      </c>
    </row>
    <row r="342" spans="1:7" ht="15.75" thickBot="1" x14ac:dyDescent="0.3">
      <c r="A342" s="328" t="s">
        <v>30</v>
      </c>
      <c r="B342" s="329"/>
      <c r="C342" s="329"/>
      <c r="D342" s="329"/>
      <c r="E342" s="329"/>
      <c r="F342" s="329"/>
      <c r="G342" s="330"/>
    </row>
    <row r="343" spans="1:7" x14ac:dyDescent="0.25">
      <c r="A343" s="331" t="s">
        <v>303</v>
      </c>
      <c r="B343" s="6" t="s">
        <v>45</v>
      </c>
      <c r="C343" s="11" t="s">
        <v>43</v>
      </c>
      <c r="D343" s="333" t="s">
        <v>64</v>
      </c>
      <c r="E343" s="334"/>
      <c r="F343" s="335" t="s">
        <v>46</v>
      </c>
      <c r="G343" s="336"/>
    </row>
    <row r="344" spans="1:7" ht="15.75" thickBot="1" x14ac:dyDescent="0.3">
      <c r="A344" s="332"/>
      <c r="B344" s="81" t="s">
        <v>351</v>
      </c>
      <c r="C344" s="82"/>
      <c r="D344" s="337">
        <v>35.51</v>
      </c>
      <c r="E344" s="338"/>
      <c r="F344" s="339">
        <f>D344:D344</f>
        <v>35.51</v>
      </c>
      <c r="G344" s="340"/>
    </row>
    <row r="345" spans="1:7" x14ac:dyDescent="0.25">
      <c r="A345" s="331" t="s">
        <v>304</v>
      </c>
      <c r="B345" s="6" t="str">
        <f>'ORÇAMENTO (SEM TELHADO)'!C119</f>
        <v>PLACA INAUGURACAO ACO INOXIDAVEL (40 X 25)</v>
      </c>
      <c r="C345" s="11" t="s">
        <v>4</v>
      </c>
      <c r="D345" s="333" t="s">
        <v>60</v>
      </c>
      <c r="E345" s="334"/>
      <c r="F345" s="335" t="s">
        <v>46</v>
      </c>
      <c r="G345" s="336"/>
    </row>
    <row r="346" spans="1:7" ht="15.75" thickBot="1" x14ac:dyDescent="0.3">
      <c r="A346" s="332"/>
      <c r="B346" s="81"/>
      <c r="C346" s="82"/>
      <c r="D346" s="337">
        <v>1</v>
      </c>
      <c r="E346" s="338"/>
      <c r="F346" s="339">
        <f>D346:D346</f>
        <v>1</v>
      </c>
      <c r="G346" s="340"/>
    </row>
    <row r="347" spans="1:7" x14ac:dyDescent="0.25">
      <c r="A347" s="331" t="s">
        <v>465</v>
      </c>
      <c r="B347" s="6" t="str">
        <f>'ORÇAMENTO (SEM TELHADO)'!C120</f>
        <v>SUPORTE PARA BANCADA EM FERRO "T" 1/8" X 1 1/4"</v>
      </c>
      <c r="C347" s="11" t="s">
        <v>4</v>
      </c>
      <c r="D347" s="333" t="s">
        <v>60</v>
      </c>
      <c r="E347" s="334"/>
      <c r="F347" s="335" t="s">
        <v>46</v>
      </c>
      <c r="G347" s="336"/>
    </row>
    <row r="348" spans="1:7" ht="15.75" thickBot="1" x14ac:dyDescent="0.3">
      <c r="A348" s="332"/>
      <c r="B348" s="81"/>
      <c r="C348" s="82"/>
      <c r="D348" s="337">
        <v>1</v>
      </c>
      <c r="E348" s="338"/>
      <c r="F348" s="339">
        <f>D348:D348</f>
        <v>1</v>
      </c>
      <c r="G348" s="340"/>
    </row>
    <row r="349" spans="1:7" x14ac:dyDescent="0.25">
      <c r="A349" s="35"/>
      <c r="B349" s="36"/>
      <c r="C349" s="34"/>
      <c r="D349" s="37"/>
      <c r="E349" s="37"/>
      <c r="F349" s="37"/>
      <c r="G349" s="83"/>
    </row>
    <row r="350" spans="1:7" x14ac:dyDescent="0.25">
      <c r="A350" s="40"/>
      <c r="B350" s="25"/>
      <c r="C350" s="42"/>
      <c r="D350" s="20"/>
      <c r="E350" s="20"/>
      <c r="F350" s="20"/>
      <c r="G350" s="84"/>
    </row>
    <row r="351" spans="1:7" x14ac:dyDescent="0.25">
      <c r="A351" s="40"/>
      <c r="B351" s="25"/>
      <c r="C351" s="42"/>
      <c r="D351" s="20"/>
      <c r="E351" s="20"/>
      <c r="F351" s="20"/>
      <c r="G351" s="84"/>
    </row>
    <row r="352" spans="1:7" x14ac:dyDescent="0.25">
      <c r="A352" s="40"/>
      <c r="B352" s="25"/>
      <c r="C352" s="42"/>
      <c r="D352" s="20"/>
      <c r="E352" s="20"/>
      <c r="F352" s="20"/>
      <c r="G352" s="84"/>
    </row>
    <row r="353" spans="1:7" x14ac:dyDescent="0.25">
      <c r="A353" s="40"/>
      <c r="B353" s="25"/>
      <c r="C353" s="42"/>
      <c r="D353" s="20"/>
      <c r="E353" s="20"/>
      <c r="F353" s="20"/>
      <c r="G353" s="84"/>
    </row>
    <row r="354" spans="1:7" x14ac:dyDescent="0.25">
      <c r="A354" s="191"/>
      <c r="B354" s="192"/>
      <c r="C354" s="42"/>
      <c r="D354" s="48"/>
      <c r="E354" s="48"/>
      <c r="F354" s="48"/>
      <c r="G354" s="193"/>
    </row>
    <row r="355" spans="1:7" ht="15.75" thickBot="1" x14ac:dyDescent="0.3">
      <c r="A355" s="194"/>
      <c r="B355" s="52"/>
      <c r="C355" s="56"/>
      <c r="D355" s="53"/>
      <c r="E355" s="53"/>
      <c r="F355" s="53"/>
      <c r="G355" s="195"/>
    </row>
  </sheetData>
  <sheetProtection algorithmName="SHA-512" hashValue="IiVXF2YgNrZ8pcTCcPLxR7W/bRoO+3fhSXdApOEtlYDhx/QtWVNlF++kcvo1m3KKFaV5BXHC33MoWL5phcoBzw==" saltValue="AS5V8ea1E8gPxYYKbYxzdQ==" spinCount="100000" sheet="1" objects="1" scenarios="1"/>
  <mergeCells count="474">
    <mergeCell ref="A345:A346"/>
    <mergeCell ref="D345:E345"/>
    <mergeCell ref="F345:G345"/>
    <mergeCell ref="D346:E346"/>
    <mergeCell ref="F346:G346"/>
    <mergeCell ref="A208:F208"/>
    <mergeCell ref="A170:A171"/>
    <mergeCell ref="D170:G170"/>
    <mergeCell ref="D171:G171"/>
    <mergeCell ref="A172:F172"/>
    <mergeCell ref="A173:A174"/>
    <mergeCell ref="D173:G173"/>
    <mergeCell ref="D174:G174"/>
    <mergeCell ref="A175:F175"/>
    <mergeCell ref="A176:A177"/>
    <mergeCell ref="D176:G176"/>
    <mergeCell ref="D177:G177"/>
    <mergeCell ref="A178:F178"/>
    <mergeCell ref="A185:A186"/>
    <mergeCell ref="D185:G185"/>
    <mergeCell ref="D186:G186"/>
    <mergeCell ref="A187:F187"/>
    <mergeCell ref="A188:A189"/>
    <mergeCell ref="D188:G188"/>
    <mergeCell ref="F28:G28"/>
    <mergeCell ref="A29:A30"/>
    <mergeCell ref="F29:G29"/>
    <mergeCell ref="F30:G30"/>
    <mergeCell ref="A23:E23"/>
    <mergeCell ref="A1:G1"/>
    <mergeCell ref="A2:G2"/>
    <mergeCell ref="A3:G3"/>
    <mergeCell ref="A4:G4"/>
    <mergeCell ref="D5:G5"/>
    <mergeCell ref="A6:G6"/>
    <mergeCell ref="A15:E15"/>
    <mergeCell ref="F15:G15"/>
    <mergeCell ref="A16:A18"/>
    <mergeCell ref="F16:G16"/>
    <mergeCell ref="F17:G17"/>
    <mergeCell ref="F18:G18"/>
    <mergeCell ref="F23:G23"/>
    <mergeCell ref="A24:A26"/>
    <mergeCell ref="F24:G24"/>
    <mergeCell ref="F25:G25"/>
    <mergeCell ref="F26:G26"/>
    <mergeCell ref="A27:E27"/>
    <mergeCell ref="F27:G27"/>
    <mergeCell ref="A347:A348"/>
    <mergeCell ref="D347:E347"/>
    <mergeCell ref="F347:G347"/>
    <mergeCell ref="D348:E348"/>
    <mergeCell ref="F348:G348"/>
    <mergeCell ref="F9:G9"/>
    <mergeCell ref="F10:G10"/>
    <mergeCell ref="A11:E11"/>
    <mergeCell ref="F11:G11"/>
    <mergeCell ref="A12:A14"/>
    <mergeCell ref="F12:G12"/>
    <mergeCell ref="F13:G13"/>
    <mergeCell ref="F14:G14"/>
    <mergeCell ref="A8:A10"/>
    <mergeCell ref="C7:C8"/>
    <mergeCell ref="D7:D8"/>
    <mergeCell ref="E7:E8"/>
    <mergeCell ref="F7:G8"/>
    <mergeCell ref="A19:E19"/>
    <mergeCell ref="F19:G19"/>
    <mergeCell ref="A20:A22"/>
    <mergeCell ref="F20:G20"/>
    <mergeCell ref="F21:G21"/>
    <mergeCell ref="F22:G22"/>
    <mergeCell ref="A40:A41"/>
    <mergeCell ref="D40:E40"/>
    <mergeCell ref="F40:G40"/>
    <mergeCell ref="D41:E41"/>
    <mergeCell ref="F41:G41"/>
    <mergeCell ref="A31:E31"/>
    <mergeCell ref="F31:G31"/>
    <mergeCell ref="A32:A38"/>
    <mergeCell ref="F32:G32"/>
    <mergeCell ref="F33:G33"/>
    <mergeCell ref="F34:G34"/>
    <mergeCell ref="F35:G35"/>
    <mergeCell ref="F37:G37"/>
    <mergeCell ref="F38:G38"/>
    <mergeCell ref="A54:A55"/>
    <mergeCell ref="D54:E54"/>
    <mergeCell ref="D55:E55"/>
    <mergeCell ref="A56:F56"/>
    <mergeCell ref="A57:G57"/>
    <mergeCell ref="A58:A59"/>
    <mergeCell ref="D58:G58"/>
    <mergeCell ref="D59:G59"/>
    <mergeCell ref="A28:E28"/>
    <mergeCell ref="A42:E42"/>
    <mergeCell ref="F42:G42"/>
    <mergeCell ref="A46:G46"/>
    <mergeCell ref="A47:A51"/>
    <mergeCell ref="A52:F52"/>
    <mergeCell ref="A53:G53"/>
    <mergeCell ref="A43:A44"/>
    <mergeCell ref="D43:E43"/>
    <mergeCell ref="F43:G43"/>
    <mergeCell ref="D44:E44"/>
    <mergeCell ref="F44:G44"/>
    <mergeCell ref="A45:E45"/>
    <mergeCell ref="F45:G45"/>
    <mergeCell ref="A39:E39"/>
    <mergeCell ref="F39:G39"/>
    <mergeCell ref="A66:F66"/>
    <mergeCell ref="A67:A68"/>
    <mergeCell ref="D67:G67"/>
    <mergeCell ref="D68:G68"/>
    <mergeCell ref="A69:F69"/>
    <mergeCell ref="A70:A71"/>
    <mergeCell ref="D70:G70"/>
    <mergeCell ref="D71:G71"/>
    <mergeCell ref="A60:F60"/>
    <mergeCell ref="A61:A62"/>
    <mergeCell ref="D61:G61"/>
    <mergeCell ref="D62:G62"/>
    <mergeCell ref="A63:F63"/>
    <mergeCell ref="A64:A65"/>
    <mergeCell ref="D64:G64"/>
    <mergeCell ref="D65:G65"/>
    <mergeCell ref="A78:F78"/>
    <mergeCell ref="A79:A80"/>
    <mergeCell ref="D79:G79"/>
    <mergeCell ref="D80:G80"/>
    <mergeCell ref="A81:F81"/>
    <mergeCell ref="A82:A83"/>
    <mergeCell ref="D82:G82"/>
    <mergeCell ref="D83:G83"/>
    <mergeCell ref="A72:F72"/>
    <mergeCell ref="A73:A74"/>
    <mergeCell ref="D73:G73"/>
    <mergeCell ref="D74:G74"/>
    <mergeCell ref="A75:F75"/>
    <mergeCell ref="A76:A77"/>
    <mergeCell ref="D76:G76"/>
    <mergeCell ref="D77:G77"/>
    <mergeCell ref="A90:F90"/>
    <mergeCell ref="A91:A92"/>
    <mergeCell ref="D91:G91"/>
    <mergeCell ref="D92:G92"/>
    <mergeCell ref="A93:F93"/>
    <mergeCell ref="A94:A95"/>
    <mergeCell ref="D94:G94"/>
    <mergeCell ref="D95:G95"/>
    <mergeCell ref="A84:F84"/>
    <mergeCell ref="A85:A86"/>
    <mergeCell ref="D85:G85"/>
    <mergeCell ref="D86:G86"/>
    <mergeCell ref="A87:F87"/>
    <mergeCell ref="A88:A89"/>
    <mergeCell ref="D88:G88"/>
    <mergeCell ref="D89:G89"/>
    <mergeCell ref="A101:A102"/>
    <mergeCell ref="D101:G101"/>
    <mergeCell ref="D102:G102"/>
    <mergeCell ref="A103:F103"/>
    <mergeCell ref="A104:A105"/>
    <mergeCell ref="D104:G104"/>
    <mergeCell ref="D105:G105"/>
    <mergeCell ref="A96:F96"/>
    <mergeCell ref="A97:A98"/>
    <mergeCell ref="D97:G97"/>
    <mergeCell ref="D98:G98"/>
    <mergeCell ref="A99:F99"/>
    <mergeCell ref="A100:G100"/>
    <mergeCell ref="A112:F112"/>
    <mergeCell ref="A113:A114"/>
    <mergeCell ref="D113:G113"/>
    <mergeCell ref="D114:G114"/>
    <mergeCell ref="A115:F115"/>
    <mergeCell ref="A116:A117"/>
    <mergeCell ref="D116:G116"/>
    <mergeCell ref="D117:G117"/>
    <mergeCell ref="A106:F106"/>
    <mergeCell ref="A107:A108"/>
    <mergeCell ref="D107:G107"/>
    <mergeCell ref="D108:G108"/>
    <mergeCell ref="A109:F109"/>
    <mergeCell ref="A110:A111"/>
    <mergeCell ref="D110:G110"/>
    <mergeCell ref="D111:G111"/>
    <mergeCell ref="A133:F133"/>
    <mergeCell ref="A134:A135"/>
    <mergeCell ref="D134:G134"/>
    <mergeCell ref="D135:G135"/>
    <mergeCell ref="A118:F118"/>
    <mergeCell ref="A119:A120"/>
    <mergeCell ref="D119:G119"/>
    <mergeCell ref="D120:G120"/>
    <mergeCell ref="A121:F121"/>
    <mergeCell ref="A122:A123"/>
    <mergeCell ref="D122:G122"/>
    <mergeCell ref="D123:G123"/>
    <mergeCell ref="A124:F124"/>
    <mergeCell ref="A128:A129"/>
    <mergeCell ref="D128:G128"/>
    <mergeCell ref="D129:G129"/>
    <mergeCell ref="A130:F130"/>
    <mergeCell ref="A131:A132"/>
    <mergeCell ref="D131:G131"/>
    <mergeCell ref="D132:G132"/>
    <mergeCell ref="A125:A126"/>
    <mergeCell ref="D125:G125"/>
    <mergeCell ref="D126:G126"/>
    <mergeCell ref="A127:F127"/>
    <mergeCell ref="A136:F136"/>
    <mergeCell ref="A140:A141"/>
    <mergeCell ref="D140:G140"/>
    <mergeCell ref="D141:G141"/>
    <mergeCell ref="A137:A138"/>
    <mergeCell ref="D137:G137"/>
    <mergeCell ref="D138:G138"/>
    <mergeCell ref="A139:F139"/>
    <mergeCell ref="A154:F154"/>
    <mergeCell ref="A142:F142"/>
    <mergeCell ref="A143:A144"/>
    <mergeCell ref="D143:G143"/>
    <mergeCell ref="D144:G144"/>
    <mergeCell ref="A145:F145"/>
    <mergeCell ref="A146:A147"/>
    <mergeCell ref="D146:G146"/>
    <mergeCell ref="D147:G147"/>
    <mergeCell ref="A158:A159"/>
    <mergeCell ref="D158:G158"/>
    <mergeCell ref="D159:G159"/>
    <mergeCell ref="A160:F160"/>
    <mergeCell ref="A161:A162"/>
    <mergeCell ref="D161:G161"/>
    <mergeCell ref="D162:G162"/>
    <mergeCell ref="A148:F148"/>
    <mergeCell ref="A152:A153"/>
    <mergeCell ref="D152:G152"/>
    <mergeCell ref="D153:G153"/>
    <mergeCell ref="A155:A156"/>
    <mergeCell ref="D155:G155"/>
    <mergeCell ref="D156:G156"/>
    <mergeCell ref="A157:F157"/>
    <mergeCell ref="A149:A150"/>
    <mergeCell ref="D149:G149"/>
    <mergeCell ref="D150:G150"/>
    <mergeCell ref="A151:F151"/>
    <mergeCell ref="A167:A168"/>
    <mergeCell ref="D167:G167"/>
    <mergeCell ref="D168:G168"/>
    <mergeCell ref="A169:F169"/>
    <mergeCell ref="A179:A180"/>
    <mergeCell ref="D179:G179"/>
    <mergeCell ref="D180:G180"/>
    <mergeCell ref="A163:F163"/>
    <mergeCell ref="A164:A165"/>
    <mergeCell ref="D164:G164"/>
    <mergeCell ref="D165:G165"/>
    <mergeCell ref="A166:F166"/>
    <mergeCell ref="D189:G189"/>
    <mergeCell ref="A181:F181"/>
    <mergeCell ref="A182:A183"/>
    <mergeCell ref="D182:G182"/>
    <mergeCell ref="D183:G183"/>
    <mergeCell ref="A184:F184"/>
    <mergeCell ref="A196:F196"/>
    <mergeCell ref="A197:A198"/>
    <mergeCell ref="D197:G197"/>
    <mergeCell ref="D198:G198"/>
    <mergeCell ref="A199:F199"/>
    <mergeCell ref="A200:G200"/>
    <mergeCell ref="A190:F190"/>
    <mergeCell ref="A191:A192"/>
    <mergeCell ref="D191:G191"/>
    <mergeCell ref="D192:G192"/>
    <mergeCell ref="A193:F193"/>
    <mergeCell ref="A194:A195"/>
    <mergeCell ref="D194:G194"/>
    <mergeCell ref="D195:G195"/>
    <mergeCell ref="A201:A207"/>
    <mergeCell ref="F201:G201"/>
    <mergeCell ref="F202:G202"/>
    <mergeCell ref="F203:G203"/>
    <mergeCell ref="F204:G204"/>
    <mergeCell ref="B205:G205"/>
    <mergeCell ref="F206:G206"/>
    <mergeCell ref="F207:G207"/>
    <mergeCell ref="A210:A211"/>
    <mergeCell ref="D210:G210"/>
    <mergeCell ref="D211:G211"/>
    <mergeCell ref="A212:F212"/>
    <mergeCell ref="A213:A214"/>
    <mergeCell ref="D213:G213"/>
    <mergeCell ref="D214:G214"/>
    <mergeCell ref="F216:G216"/>
    <mergeCell ref="A209:G209"/>
    <mergeCell ref="A227:A228"/>
    <mergeCell ref="A229:F229"/>
    <mergeCell ref="A230:G230"/>
    <mergeCell ref="A231:A232"/>
    <mergeCell ref="A233:F233"/>
    <mergeCell ref="A234:G234"/>
    <mergeCell ref="A215:F215"/>
    <mergeCell ref="A219:G219"/>
    <mergeCell ref="A220:A222"/>
    <mergeCell ref="A223:F223"/>
    <mergeCell ref="A224:A225"/>
    <mergeCell ref="A226:F226"/>
    <mergeCell ref="A216:A217"/>
    <mergeCell ref="A218:F218"/>
    <mergeCell ref="F217:G217"/>
    <mergeCell ref="A239:E239"/>
    <mergeCell ref="F239:G239"/>
    <mergeCell ref="A240:A242"/>
    <mergeCell ref="F240:G240"/>
    <mergeCell ref="F241:G241"/>
    <mergeCell ref="F242:G242"/>
    <mergeCell ref="A235:A238"/>
    <mergeCell ref="C235:C236"/>
    <mergeCell ref="D235:D236"/>
    <mergeCell ref="E235:E236"/>
    <mergeCell ref="F235:G236"/>
    <mergeCell ref="F237:G237"/>
    <mergeCell ref="F238:G238"/>
    <mergeCell ref="A247:E247"/>
    <mergeCell ref="F247:G247"/>
    <mergeCell ref="A248:A251"/>
    <mergeCell ref="F248:G248"/>
    <mergeCell ref="F249:G249"/>
    <mergeCell ref="F250:G250"/>
    <mergeCell ref="F251:G251"/>
    <mergeCell ref="A243:E243"/>
    <mergeCell ref="F243:G243"/>
    <mergeCell ref="A244:A246"/>
    <mergeCell ref="F244:G244"/>
    <mergeCell ref="F245:G245"/>
    <mergeCell ref="F246:G246"/>
    <mergeCell ref="A258:E258"/>
    <mergeCell ref="F258:G258"/>
    <mergeCell ref="A259:A260"/>
    <mergeCell ref="F259:G259"/>
    <mergeCell ref="F260:G260"/>
    <mergeCell ref="A261:E261"/>
    <mergeCell ref="F261:G261"/>
    <mergeCell ref="A252:E252"/>
    <mergeCell ref="F252:G252"/>
    <mergeCell ref="A253:A257"/>
    <mergeCell ref="F253:G253"/>
    <mergeCell ref="F254:G254"/>
    <mergeCell ref="F255:G255"/>
    <mergeCell ref="F256:G256"/>
    <mergeCell ref="F257:G257"/>
    <mergeCell ref="A267:E267"/>
    <mergeCell ref="F267:G267"/>
    <mergeCell ref="A268:A271"/>
    <mergeCell ref="F268:G268"/>
    <mergeCell ref="F269:G269"/>
    <mergeCell ref="F270:G270"/>
    <mergeCell ref="F271:G271"/>
    <mergeCell ref="A262:E262"/>
    <mergeCell ref="F262:G262"/>
    <mergeCell ref="A263:A266"/>
    <mergeCell ref="F263:G263"/>
    <mergeCell ref="F264:G264"/>
    <mergeCell ref="F265:G265"/>
    <mergeCell ref="F266:G266"/>
    <mergeCell ref="A272:E272"/>
    <mergeCell ref="F272:G272"/>
    <mergeCell ref="A273:A276"/>
    <mergeCell ref="C273:C274"/>
    <mergeCell ref="D273:D274"/>
    <mergeCell ref="E273:E274"/>
    <mergeCell ref="F273:G274"/>
    <mergeCell ref="F275:G275"/>
    <mergeCell ref="F276:G276"/>
    <mergeCell ref="A281:E281"/>
    <mergeCell ref="F281:G281"/>
    <mergeCell ref="A282:A284"/>
    <mergeCell ref="F282:G282"/>
    <mergeCell ref="F283:G283"/>
    <mergeCell ref="F284:G284"/>
    <mergeCell ref="A277:E277"/>
    <mergeCell ref="F277:G277"/>
    <mergeCell ref="A278:A280"/>
    <mergeCell ref="F278:G278"/>
    <mergeCell ref="F279:G279"/>
    <mergeCell ref="F280:G280"/>
    <mergeCell ref="A290:E290"/>
    <mergeCell ref="F290:G290"/>
    <mergeCell ref="A291:A295"/>
    <mergeCell ref="F291:G291"/>
    <mergeCell ref="F292:G292"/>
    <mergeCell ref="F293:G293"/>
    <mergeCell ref="F294:G294"/>
    <mergeCell ref="F295:G295"/>
    <mergeCell ref="A285:E285"/>
    <mergeCell ref="F285:G285"/>
    <mergeCell ref="A286:A289"/>
    <mergeCell ref="F286:G286"/>
    <mergeCell ref="F287:G287"/>
    <mergeCell ref="F288:G288"/>
    <mergeCell ref="F289:G289"/>
    <mergeCell ref="A300:E300"/>
    <mergeCell ref="F300:G300"/>
    <mergeCell ref="A301:G301"/>
    <mergeCell ref="A302:A303"/>
    <mergeCell ref="F302:G302"/>
    <mergeCell ref="F303:G303"/>
    <mergeCell ref="A296:E296"/>
    <mergeCell ref="F296:G296"/>
    <mergeCell ref="A297:A298"/>
    <mergeCell ref="F297:G297"/>
    <mergeCell ref="F298:G298"/>
    <mergeCell ref="A299:E299"/>
    <mergeCell ref="F299:G299"/>
    <mergeCell ref="A308:G308"/>
    <mergeCell ref="A309:A312"/>
    <mergeCell ref="C309:C310"/>
    <mergeCell ref="D309:D310"/>
    <mergeCell ref="E309:E310"/>
    <mergeCell ref="F309:G310"/>
    <mergeCell ref="F311:G311"/>
    <mergeCell ref="F312:G312"/>
    <mergeCell ref="A304:E304"/>
    <mergeCell ref="F304:G304"/>
    <mergeCell ref="A305:A306"/>
    <mergeCell ref="F305:G305"/>
    <mergeCell ref="F306:G306"/>
    <mergeCell ref="A307:E307"/>
    <mergeCell ref="F307:G307"/>
    <mergeCell ref="A317:E317"/>
    <mergeCell ref="F317:G317"/>
    <mergeCell ref="A318:A320"/>
    <mergeCell ref="F318:G318"/>
    <mergeCell ref="F319:G319"/>
    <mergeCell ref="F320:G320"/>
    <mergeCell ref="A313:E313"/>
    <mergeCell ref="F313:G313"/>
    <mergeCell ref="A314:A316"/>
    <mergeCell ref="F314:G314"/>
    <mergeCell ref="F315:G315"/>
    <mergeCell ref="F316:G316"/>
    <mergeCell ref="A337:A340"/>
    <mergeCell ref="A341:F341"/>
    <mergeCell ref="A342:G342"/>
    <mergeCell ref="A343:A344"/>
    <mergeCell ref="D343:E343"/>
    <mergeCell ref="F343:G343"/>
    <mergeCell ref="D344:E344"/>
    <mergeCell ref="F344:G344"/>
    <mergeCell ref="A332:E332"/>
    <mergeCell ref="F332:G332"/>
    <mergeCell ref="A333:A334"/>
    <mergeCell ref="F333:G333"/>
    <mergeCell ref="F334:G334"/>
    <mergeCell ref="A335:E335"/>
    <mergeCell ref="F335:G335"/>
    <mergeCell ref="A336:E336"/>
    <mergeCell ref="F336:G336"/>
    <mergeCell ref="A326:E326"/>
    <mergeCell ref="F326:G326"/>
    <mergeCell ref="A327:A331"/>
    <mergeCell ref="F327:G327"/>
    <mergeCell ref="F328:G328"/>
    <mergeCell ref="F329:G329"/>
    <mergeCell ref="F330:G330"/>
    <mergeCell ref="F331:G331"/>
    <mergeCell ref="A321:E321"/>
    <mergeCell ref="F321:G321"/>
    <mergeCell ref="A322:A325"/>
    <mergeCell ref="F322:G322"/>
    <mergeCell ref="F323:G323"/>
    <mergeCell ref="F324:G324"/>
    <mergeCell ref="F325:G325"/>
  </mergeCells>
  <printOptions horizontalCentered="1"/>
  <pageMargins left="0.51181102362204722" right="0.51181102362204722" top="0.39370078740157483" bottom="0.39370078740157483" header="0" footer="0"/>
  <pageSetup paperSize="9" fitToHeight="0" orientation="landscape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4"/>
  <sheetViews>
    <sheetView showGridLines="0" zoomScaleNormal="100" workbookViewId="0">
      <selection activeCell="K7" sqref="K7"/>
    </sheetView>
  </sheetViews>
  <sheetFormatPr defaultRowHeight="15" x14ac:dyDescent="0.25"/>
  <cols>
    <col min="1" max="1" width="5.28515625" style="8" bestFit="1" customWidth="1"/>
    <col min="2" max="2" width="7.7109375" style="125" customWidth="1"/>
    <col min="3" max="3" width="57" style="24" customWidth="1"/>
    <col min="4" max="4" width="7.5703125" style="9" customWidth="1"/>
    <col min="5" max="5" width="7.28515625" style="10" bestFit="1" customWidth="1"/>
    <col min="6" max="6" width="10.140625" style="3" customWidth="1"/>
    <col min="7" max="7" width="13.7109375" style="3" customWidth="1"/>
    <col min="8" max="8" width="15.7109375" style="3" customWidth="1"/>
    <col min="9" max="9" width="12.42578125" style="4" customWidth="1"/>
    <col min="10" max="10" width="12.7109375" bestFit="1" customWidth="1"/>
    <col min="11" max="11" width="13.85546875" bestFit="1" customWidth="1"/>
    <col min="13" max="13" width="9.140625" customWidth="1"/>
    <col min="14" max="14" width="53.7109375" customWidth="1"/>
  </cols>
  <sheetData>
    <row r="1" spans="1:9" x14ac:dyDescent="0.25">
      <c r="A1" s="307"/>
      <c r="B1" s="308"/>
      <c r="C1" s="308"/>
      <c r="D1" s="308"/>
      <c r="E1" s="308"/>
      <c r="F1" s="308"/>
      <c r="G1" s="308"/>
      <c r="H1" s="308"/>
      <c r="I1" s="309"/>
    </row>
    <row r="2" spans="1:9" x14ac:dyDescent="0.25">
      <c r="A2" s="310"/>
      <c r="B2" s="311"/>
      <c r="C2" s="311"/>
      <c r="D2" s="311"/>
      <c r="E2" s="311"/>
      <c r="F2" s="311"/>
      <c r="G2" s="311"/>
      <c r="H2" s="311"/>
      <c r="I2" s="312"/>
    </row>
    <row r="3" spans="1:9" x14ac:dyDescent="0.25">
      <c r="A3" s="310" t="s">
        <v>420</v>
      </c>
      <c r="B3" s="311"/>
      <c r="C3" s="311"/>
      <c r="D3" s="311"/>
      <c r="E3" s="311"/>
      <c r="F3" s="311"/>
      <c r="G3" s="311"/>
      <c r="H3" s="311"/>
      <c r="I3" s="312"/>
    </row>
    <row r="4" spans="1:9" x14ac:dyDescent="0.25">
      <c r="A4" s="313" t="s">
        <v>352</v>
      </c>
      <c r="B4" s="314"/>
      <c r="C4" s="314"/>
      <c r="D4" s="314"/>
      <c r="E4" s="314"/>
      <c r="F4" s="314"/>
      <c r="G4" s="314"/>
      <c r="H4" s="314"/>
      <c r="I4" s="315"/>
    </row>
    <row r="5" spans="1:9" x14ac:dyDescent="0.25">
      <c r="A5" s="298" t="s">
        <v>65</v>
      </c>
      <c r="B5" s="299"/>
      <c r="C5" s="299"/>
      <c r="D5" s="299"/>
      <c r="E5" s="299"/>
      <c r="F5" s="299"/>
      <c r="G5" s="299"/>
      <c r="H5" s="299"/>
      <c r="I5" s="300"/>
    </row>
    <row r="6" spans="1:9" x14ac:dyDescent="0.25">
      <c r="A6" s="298" t="s">
        <v>353</v>
      </c>
      <c r="B6" s="299"/>
      <c r="C6" s="299"/>
      <c r="D6" s="299"/>
      <c r="E6" s="299"/>
      <c r="F6" s="299"/>
      <c r="G6" s="299"/>
      <c r="H6" s="299"/>
      <c r="I6" s="300"/>
    </row>
    <row r="7" spans="1:9" x14ac:dyDescent="0.25">
      <c r="A7" s="298" t="s">
        <v>243</v>
      </c>
      <c r="B7" s="299"/>
      <c r="C7" s="299"/>
      <c r="D7" s="299"/>
      <c r="E7" s="299"/>
      <c r="F7" s="299"/>
      <c r="G7" s="299"/>
      <c r="H7" s="299"/>
      <c r="I7" s="300"/>
    </row>
    <row r="8" spans="1:9" s="141" customFormat="1" ht="15.75" thickBot="1" x14ac:dyDescent="0.3">
      <c r="A8" s="273"/>
      <c r="B8" s="274"/>
      <c r="C8" s="274"/>
      <c r="D8" s="274"/>
      <c r="E8" s="274"/>
      <c r="F8" s="274"/>
      <c r="G8" s="274"/>
      <c r="H8" s="274" t="s">
        <v>486</v>
      </c>
      <c r="I8" s="464">
        <v>0</v>
      </c>
    </row>
    <row r="9" spans="1:9" ht="15.75" thickBot="1" x14ac:dyDescent="0.3">
      <c r="A9" s="92" t="s">
        <v>0</v>
      </c>
      <c r="B9" s="113" t="s">
        <v>1</v>
      </c>
      <c r="C9" s="93" t="s">
        <v>2</v>
      </c>
      <c r="D9" s="94" t="s">
        <v>3</v>
      </c>
      <c r="E9" s="113" t="s">
        <v>4</v>
      </c>
      <c r="F9" s="95" t="s">
        <v>5</v>
      </c>
      <c r="G9" s="95" t="s">
        <v>6</v>
      </c>
      <c r="H9" s="95" t="s">
        <v>7</v>
      </c>
      <c r="I9" s="96" t="s">
        <v>8</v>
      </c>
    </row>
    <row r="10" spans="1:9" ht="15.75" thickBot="1" x14ac:dyDescent="0.3">
      <c r="A10" s="279" t="s">
        <v>28</v>
      </c>
      <c r="B10" s="280"/>
      <c r="C10" s="280"/>
      <c r="D10" s="280"/>
      <c r="E10" s="280"/>
      <c r="F10" s="280"/>
      <c r="G10" s="280"/>
      <c r="H10" s="280"/>
      <c r="I10" s="281"/>
    </row>
    <row r="11" spans="1:9" x14ac:dyDescent="0.25">
      <c r="A11" s="127">
        <v>1</v>
      </c>
      <c r="B11" s="165">
        <v>20000</v>
      </c>
      <c r="C11" s="115" t="s">
        <v>29</v>
      </c>
      <c r="D11" s="89" t="s">
        <v>3</v>
      </c>
      <c r="E11" s="107" t="s">
        <v>4</v>
      </c>
      <c r="F11" s="90" t="s">
        <v>5</v>
      </c>
      <c r="G11" s="90" t="s">
        <v>6</v>
      </c>
      <c r="H11" s="90" t="s">
        <v>7</v>
      </c>
      <c r="I11" s="91" t="s">
        <v>8</v>
      </c>
    </row>
    <row r="12" spans="1:9" s="141" customFormat="1" ht="15" customHeight="1" x14ac:dyDescent="0.25">
      <c r="A12" s="16" t="s">
        <v>48</v>
      </c>
      <c r="B12" s="166">
        <v>20101</v>
      </c>
      <c r="C12" s="6" t="s">
        <v>251</v>
      </c>
      <c r="D12" s="12">
        <f>'MEMORIAL CALCULO(COM TELHADO)'!F13</f>
        <v>38.69</v>
      </c>
      <c r="E12" s="11" t="s">
        <v>12</v>
      </c>
      <c r="F12" s="270">
        <v>0</v>
      </c>
      <c r="G12" s="270">
        <v>0</v>
      </c>
      <c r="H12" s="62">
        <f t="shared" ref="H12:H18" si="0">(G12+F12)*D12</f>
        <v>0</v>
      </c>
      <c r="I12" s="17"/>
    </row>
    <row r="13" spans="1:9" s="141" customFormat="1" ht="24" x14ac:dyDescent="0.25">
      <c r="A13" s="16" t="s">
        <v>102</v>
      </c>
      <c r="B13" s="166">
        <v>20103</v>
      </c>
      <c r="C13" s="163" t="s">
        <v>252</v>
      </c>
      <c r="D13" s="12">
        <f>'MEMORIAL CALCULO(COM TELHADO)'!F20</f>
        <v>42.709999999999994</v>
      </c>
      <c r="E13" s="11" t="s">
        <v>23</v>
      </c>
      <c r="F13" s="270">
        <v>0</v>
      </c>
      <c r="G13" s="270">
        <v>0</v>
      </c>
      <c r="H13" s="62">
        <f t="shared" si="0"/>
        <v>0</v>
      </c>
      <c r="I13" s="17"/>
    </row>
    <row r="14" spans="1:9" s="141" customFormat="1" ht="15" customHeight="1" x14ac:dyDescent="0.25">
      <c r="A14" s="16" t="s">
        <v>103</v>
      </c>
      <c r="B14" s="166">
        <v>20106</v>
      </c>
      <c r="C14" s="162" t="s">
        <v>84</v>
      </c>
      <c r="D14" s="67">
        <f>'MEMORIAL CALCULO(COM TELHADO)'!F42</f>
        <v>12.4</v>
      </c>
      <c r="E14" s="227" t="s">
        <v>47</v>
      </c>
      <c r="F14" s="270">
        <v>0</v>
      </c>
      <c r="G14" s="270">
        <v>0</v>
      </c>
      <c r="H14" s="62">
        <f t="shared" si="0"/>
        <v>0</v>
      </c>
      <c r="I14" s="17"/>
    </row>
    <row r="15" spans="1:9" s="141" customFormat="1" ht="25.5" customHeight="1" x14ac:dyDescent="0.25">
      <c r="A15" s="16" t="s">
        <v>104</v>
      </c>
      <c r="B15" s="167">
        <v>20112</v>
      </c>
      <c r="C15" s="66" t="s">
        <v>235</v>
      </c>
      <c r="D15" s="67">
        <f>'MEMORIAL CALCULO(COM TELHADO)'!F45</f>
        <v>2.7224999999999997</v>
      </c>
      <c r="E15" s="227" t="s">
        <v>12</v>
      </c>
      <c r="F15" s="270">
        <v>0</v>
      </c>
      <c r="G15" s="270">
        <v>0</v>
      </c>
      <c r="H15" s="62">
        <f t="shared" si="0"/>
        <v>0</v>
      </c>
      <c r="I15" s="17"/>
    </row>
    <row r="16" spans="1:9" s="13" customFormat="1" x14ac:dyDescent="0.25">
      <c r="A16" s="16" t="s">
        <v>105</v>
      </c>
      <c r="B16" s="105">
        <v>20155</v>
      </c>
      <c r="C16" s="66" t="s">
        <v>339</v>
      </c>
      <c r="D16" s="214">
        <f>'MEMORIAL CALCULO(COM TELHADO)'!F53</f>
        <v>95.295000000000002</v>
      </c>
      <c r="E16" s="221" t="s">
        <v>12</v>
      </c>
      <c r="F16" s="270">
        <v>0</v>
      </c>
      <c r="G16" s="270">
        <v>0</v>
      </c>
      <c r="H16" s="62">
        <f t="shared" si="0"/>
        <v>0</v>
      </c>
      <c r="I16" s="63"/>
    </row>
    <row r="17" spans="1:9" s="13" customFormat="1" ht="15" customHeight="1" x14ac:dyDescent="0.25">
      <c r="A17" s="16" t="s">
        <v>255</v>
      </c>
      <c r="B17" s="167">
        <v>20137</v>
      </c>
      <c r="C17" s="66" t="s">
        <v>92</v>
      </c>
      <c r="D17" s="67">
        <f>'MEMORIAL CALCULO(COM TELHADO)'!F56</f>
        <v>1</v>
      </c>
      <c r="E17" s="227" t="s">
        <v>59</v>
      </c>
      <c r="F17" s="270">
        <v>0</v>
      </c>
      <c r="G17" s="270">
        <v>0</v>
      </c>
      <c r="H17" s="62">
        <f t="shared" si="0"/>
        <v>0</v>
      </c>
      <c r="I17" s="133"/>
    </row>
    <row r="18" spans="1:9" ht="24" x14ac:dyDescent="0.25">
      <c r="A18" s="16" t="s">
        <v>362</v>
      </c>
      <c r="B18" s="167">
        <v>21601</v>
      </c>
      <c r="C18" s="66" t="s">
        <v>360</v>
      </c>
      <c r="D18" s="67">
        <v>35.51</v>
      </c>
      <c r="E18" s="227" t="s">
        <v>12</v>
      </c>
      <c r="F18" s="270">
        <v>0</v>
      </c>
      <c r="G18" s="270">
        <v>0</v>
      </c>
      <c r="H18" s="62">
        <f t="shared" si="0"/>
        <v>0</v>
      </c>
      <c r="I18" s="133"/>
    </row>
    <row r="19" spans="1:9" s="141" customFormat="1" ht="15.75" thickBot="1" x14ac:dyDescent="0.3">
      <c r="A19" s="276" t="s">
        <v>66</v>
      </c>
      <c r="B19" s="277"/>
      <c r="C19" s="277"/>
      <c r="D19" s="277"/>
      <c r="E19" s="277"/>
      <c r="F19" s="277"/>
      <c r="G19" s="278"/>
      <c r="H19" s="97">
        <f>SUM(H12:H18)</f>
        <v>0</v>
      </c>
      <c r="I19" s="98">
        <f>H19*(1+$I$8)</f>
        <v>0</v>
      </c>
    </row>
    <row r="20" spans="1:9" s="141" customFormat="1" ht="15.75" thickBot="1" x14ac:dyDescent="0.3">
      <c r="A20" s="279" t="s">
        <v>256</v>
      </c>
      <c r="B20" s="280"/>
      <c r="C20" s="280"/>
      <c r="D20" s="280"/>
      <c r="E20" s="280"/>
      <c r="F20" s="280"/>
      <c r="G20" s="280"/>
      <c r="H20" s="280"/>
      <c r="I20" s="281"/>
    </row>
    <row r="21" spans="1:9" s="141" customFormat="1" x14ac:dyDescent="0.25">
      <c r="A21" s="128">
        <v>2</v>
      </c>
      <c r="B21" s="164">
        <v>30000</v>
      </c>
      <c r="C21" s="118" t="s">
        <v>257</v>
      </c>
      <c r="D21" s="89" t="s">
        <v>3</v>
      </c>
      <c r="E21" s="107" t="s">
        <v>4</v>
      </c>
      <c r="F21" s="90" t="s">
        <v>5</v>
      </c>
      <c r="G21" s="90" t="s">
        <v>6</v>
      </c>
      <c r="H21" s="90" t="s">
        <v>7</v>
      </c>
      <c r="I21" s="91" t="s">
        <v>8</v>
      </c>
    </row>
    <row r="22" spans="1:9" s="141" customFormat="1" x14ac:dyDescent="0.25">
      <c r="A22" s="18" t="s">
        <v>49</v>
      </c>
      <c r="B22" s="169">
        <v>30106</v>
      </c>
      <c r="C22" s="168" t="s">
        <v>271</v>
      </c>
      <c r="D22" s="145">
        <f>'MEMORIAL CALCULO(COM TELHADO)'!G68</f>
        <v>14.247103000000001</v>
      </c>
      <c r="E22" s="147" t="s">
        <v>272</v>
      </c>
      <c r="F22" s="270">
        <v>0</v>
      </c>
      <c r="G22" s="270">
        <v>0</v>
      </c>
      <c r="H22" s="146">
        <f>(G22+F22)*D22</f>
        <v>0</v>
      </c>
      <c r="I22" s="19"/>
    </row>
    <row r="23" spans="1:9" ht="15.75" thickBot="1" x14ac:dyDescent="0.3">
      <c r="A23" s="301" t="s">
        <v>66</v>
      </c>
      <c r="B23" s="302"/>
      <c r="C23" s="302"/>
      <c r="D23" s="302"/>
      <c r="E23" s="302"/>
      <c r="F23" s="302"/>
      <c r="G23" s="303"/>
      <c r="H23" s="29">
        <f>H22</f>
        <v>0</v>
      </c>
      <c r="I23" s="98">
        <f>H23*(1+$I$8)</f>
        <v>0</v>
      </c>
    </row>
    <row r="24" spans="1:9" ht="15.75" thickBot="1" x14ac:dyDescent="0.3">
      <c r="A24" s="279" t="s">
        <v>198</v>
      </c>
      <c r="B24" s="280"/>
      <c r="C24" s="280"/>
      <c r="D24" s="280"/>
      <c r="E24" s="280"/>
      <c r="F24" s="280"/>
      <c r="G24" s="280"/>
      <c r="H24" s="280"/>
      <c r="I24" s="281"/>
    </row>
    <row r="25" spans="1:9" x14ac:dyDescent="0.25">
      <c r="A25" s="128">
        <v>3</v>
      </c>
      <c r="B25" s="164">
        <v>60000</v>
      </c>
      <c r="C25" s="118" t="s">
        <v>199</v>
      </c>
      <c r="D25" s="89" t="s">
        <v>3</v>
      </c>
      <c r="E25" s="107" t="s">
        <v>4</v>
      </c>
      <c r="F25" s="90" t="s">
        <v>5</v>
      </c>
      <c r="G25" s="90" t="s">
        <v>6</v>
      </c>
      <c r="H25" s="90" t="s">
        <v>7</v>
      </c>
      <c r="I25" s="91" t="s">
        <v>8</v>
      </c>
    </row>
    <row r="26" spans="1:9" x14ac:dyDescent="0.25">
      <c r="A26" s="18" t="s">
        <v>50</v>
      </c>
      <c r="B26" s="158">
        <v>60304</v>
      </c>
      <c r="C26" s="143" t="s">
        <v>200</v>
      </c>
      <c r="D26" s="145">
        <f>'[1]MEMORIAL CALCULO'!G45</f>
        <v>46.037250000000007</v>
      </c>
      <c r="E26" s="147" t="s">
        <v>201</v>
      </c>
      <c r="F26" s="270">
        <v>0</v>
      </c>
      <c r="G26" s="270">
        <v>0</v>
      </c>
      <c r="H26" s="146">
        <f>(G26+F26)*D26</f>
        <v>0</v>
      </c>
      <c r="I26" s="19"/>
    </row>
    <row r="27" spans="1:9" s="13" customFormat="1" ht="15.75" thickBot="1" x14ac:dyDescent="0.3">
      <c r="A27" s="301" t="s">
        <v>66</v>
      </c>
      <c r="B27" s="302"/>
      <c r="C27" s="302"/>
      <c r="D27" s="302"/>
      <c r="E27" s="302"/>
      <c r="F27" s="302"/>
      <c r="G27" s="303"/>
      <c r="H27" s="29">
        <f>H26</f>
        <v>0</v>
      </c>
      <c r="I27" s="98">
        <f>H27*(1+$I$8)</f>
        <v>0</v>
      </c>
    </row>
    <row r="28" spans="1:9" s="13" customFormat="1" ht="15.75" thickBot="1" x14ac:dyDescent="0.3">
      <c r="A28" s="279" t="s">
        <v>9</v>
      </c>
      <c r="B28" s="280"/>
      <c r="C28" s="280"/>
      <c r="D28" s="280"/>
      <c r="E28" s="280"/>
      <c r="F28" s="280"/>
      <c r="G28" s="280"/>
      <c r="H28" s="280"/>
      <c r="I28" s="281"/>
    </row>
    <row r="29" spans="1:9" s="138" customFormat="1" x14ac:dyDescent="0.25">
      <c r="A29" s="79">
        <v>4</v>
      </c>
      <c r="B29" s="119">
        <v>70000</v>
      </c>
      <c r="C29" s="104" t="s">
        <v>127</v>
      </c>
      <c r="D29" s="89" t="s">
        <v>3</v>
      </c>
      <c r="E29" s="107" t="s">
        <v>4</v>
      </c>
      <c r="F29" s="90" t="s">
        <v>5</v>
      </c>
      <c r="G29" s="90" t="s">
        <v>6</v>
      </c>
      <c r="H29" s="90" t="s">
        <v>7</v>
      </c>
      <c r="I29" s="91" t="s">
        <v>8</v>
      </c>
    </row>
    <row r="30" spans="1:9" s="141" customFormat="1" x14ac:dyDescent="0.25">
      <c r="A30" s="224" t="s">
        <v>51</v>
      </c>
      <c r="B30" s="120">
        <v>70691</v>
      </c>
      <c r="C30" s="143" t="s">
        <v>187</v>
      </c>
      <c r="D30" s="145">
        <f>'MEMORIAL CALCULO(COM TELHADO)'!G76</f>
        <v>10</v>
      </c>
      <c r="E30" s="147" t="s">
        <v>59</v>
      </c>
      <c r="F30" s="270">
        <v>0</v>
      </c>
      <c r="G30" s="270">
        <v>0</v>
      </c>
      <c r="H30" s="146">
        <f t="shared" ref="H30:H43" si="1">(G30+F30)*D30</f>
        <v>0</v>
      </c>
      <c r="I30" s="91"/>
    </row>
    <row r="31" spans="1:9" s="13" customFormat="1" ht="25.5" customHeight="1" x14ac:dyDescent="0.25">
      <c r="A31" s="224" t="s">
        <v>53</v>
      </c>
      <c r="B31" s="120">
        <v>71171</v>
      </c>
      <c r="C31" s="154" t="s">
        <v>224</v>
      </c>
      <c r="D31" s="145">
        <f>'MEMORIAL CALCULO(COM TELHADO)'!G79</f>
        <v>3</v>
      </c>
      <c r="E31" s="147" t="s">
        <v>59</v>
      </c>
      <c r="F31" s="270">
        <v>0</v>
      </c>
      <c r="G31" s="270">
        <v>0</v>
      </c>
      <c r="H31" s="146">
        <f t="shared" si="1"/>
        <v>0</v>
      </c>
      <c r="I31" s="91"/>
    </row>
    <row r="32" spans="1:9" s="13" customFormat="1" ht="24" x14ac:dyDescent="0.25">
      <c r="A32" s="224" t="s">
        <v>54</v>
      </c>
      <c r="B32" s="120">
        <v>71193</v>
      </c>
      <c r="C32" s="102" t="s">
        <v>128</v>
      </c>
      <c r="D32" s="214">
        <f>'MEMORIAL CALCULO(COM TELHADO)'!G82</f>
        <v>20</v>
      </c>
      <c r="E32" s="221" t="s">
        <v>61</v>
      </c>
      <c r="F32" s="270">
        <v>0</v>
      </c>
      <c r="G32" s="270">
        <v>0</v>
      </c>
      <c r="H32" s="146">
        <f t="shared" si="1"/>
        <v>0</v>
      </c>
      <c r="I32" s="134"/>
    </row>
    <row r="33" spans="1:14" s="13" customFormat="1" x14ac:dyDescent="0.25">
      <c r="A33" s="224" t="s">
        <v>164</v>
      </c>
      <c r="B33" s="121">
        <v>71291</v>
      </c>
      <c r="C33" s="101" t="s">
        <v>139</v>
      </c>
      <c r="D33" s="223">
        <f>'MEMORIAL CALCULO(COM TELHADO)'!G85</f>
        <v>100</v>
      </c>
      <c r="E33" s="221" t="s">
        <v>132</v>
      </c>
      <c r="F33" s="270">
        <v>0</v>
      </c>
      <c r="G33" s="270">
        <v>0</v>
      </c>
      <c r="H33" s="146">
        <f t="shared" si="1"/>
        <v>0</v>
      </c>
      <c r="I33" s="134"/>
      <c r="N33" s="141"/>
    </row>
    <row r="34" spans="1:14" s="13" customFormat="1" x14ac:dyDescent="0.25">
      <c r="A34" s="224" t="s">
        <v>165</v>
      </c>
      <c r="B34" s="121">
        <v>71329</v>
      </c>
      <c r="C34" s="101" t="s">
        <v>197</v>
      </c>
      <c r="D34" s="223">
        <f>'MEMORIAL CALCULO(COM TELHADO)'!G88</f>
        <v>1</v>
      </c>
      <c r="E34" s="221" t="s">
        <v>133</v>
      </c>
      <c r="F34" s="270">
        <v>0</v>
      </c>
      <c r="G34" s="270">
        <v>0</v>
      </c>
      <c r="H34" s="146">
        <f t="shared" si="1"/>
        <v>0</v>
      </c>
      <c r="I34" s="134"/>
    </row>
    <row r="35" spans="1:14" s="13" customFormat="1" x14ac:dyDescent="0.25">
      <c r="A35" s="224" t="s">
        <v>166</v>
      </c>
      <c r="B35" s="121">
        <v>71440</v>
      </c>
      <c r="C35" s="101" t="s">
        <v>130</v>
      </c>
      <c r="D35" s="223">
        <f>'MEMORIAL CALCULO(COM TELHADO)'!G91</f>
        <v>2</v>
      </c>
      <c r="E35" s="221" t="s">
        <v>133</v>
      </c>
      <c r="F35" s="270">
        <v>0</v>
      </c>
      <c r="G35" s="270">
        <v>0</v>
      </c>
      <c r="H35" s="146">
        <f t="shared" si="1"/>
        <v>0</v>
      </c>
      <c r="I35" s="134"/>
    </row>
    <row r="36" spans="1:14" s="141" customFormat="1" ht="24.75" customHeight="1" x14ac:dyDescent="0.25">
      <c r="A36" s="224" t="s">
        <v>167</v>
      </c>
      <c r="B36" s="121">
        <v>71441</v>
      </c>
      <c r="C36" s="103" t="s">
        <v>194</v>
      </c>
      <c r="D36" s="223">
        <f>'MEMORIAL CALCULO(COM TELHADO)'!G94</f>
        <v>2</v>
      </c>
      <c r="E36" s="221" t="s">
        <v>133</v>
      </c>
      <c r="F36" s="270">
        <v>0</v>
      </c>
      <c r="G36" s="270">
        <v>0</v>
      </c>
      <c r="H36" s="146">
        <f t="shared" si="1"/>
        <v>0</v>
      </c>
      <c r="I36" s="134"/>
    </row>
    <row r="37" spans="1:14" s="13" customFormat="1" ht="24.75" x14ac:dyDescent="0.25">
      <c r="A37" s="224" t="s">
        <v>168</v>
      </c>
      <c r="B37" s="158">
        <v>71443</v>
      </c>
      <c r="C37" s="143" t="s">
        <v>188</v>
      </c>
      <c r="D37" s="145">
        <f>'MEMORIAL CALCULO(COM TELHADO)'!G97</f>
        <v>1</v>
      </c>
      <c r="E37" s="221" t="s">
        <v>133</v>
      </c>
      <c r="F37" s="270">
        <v>0</v>
      </c>
      <c r="G37" s="270">
        <v>0</v>
      </c>
      <c r="H37" s="146">
        <f t="shared" si="1"/>
        <v>0</v>
      </c>
      <c r="I37" s="134"/>
      <c r="K37" s="141"/>
    </row>
    <row r="38" spans="1:14" s="141" customFormat="1" x14ac:dyDescent="0.25">
      <c r="A38" s="224" t="s">
        <v>273</v>
      </c>
      <c r="B38" s="121">
        <v>71491</v>
      </c>
      <c r="C38" s="148" t="s">
        <v>193</v>
      </c>
      <c r="D38" s="223">
        <f>'MEMORIAL CALCULO(COM TELHADO)'!G100</f>
        <v>12</v>
      </c>
      <c r="E38" s="221" t="s">
        <v>133</v>
      </c>
      <c r="F38" s="270">
        <v>0</v>
      </c>
      <c r="G38" s="270">
        <v>0</v>
      </c>
      <c r="H38" s="146">
        <f t="shared" si="1"/>
        <v>0</v>
      </c>
      <c r="I38" s="134"/>
    </row>
    <row r="39" spans="1:14" s="13" customFormat="1" x14ac:dyDescent="0.25">
      <c r="A39" s="224" t="s">
        <v>169</v>
      </c>
      <c r="B39" s="121">
        <v>71567</v>
      </c>
      <c r="C39" s="149" t="s">
        <v>178</v>
      </c>
      <c r="D39" s="223">
        <f>'MEMORIAL CALCULO(COM TELHADO)'!G103</f>
        <v>7</v>
      </c>
      <c r="E39" s="221" t="s">
        <v>133</v>
      </c>
      <c r="F39" s="270">
        <v>0</v>
      </c>
      <c r="G39" s="270">
        <v>0</v>
      </c>
      <c r="H39" s="146">
        <f t="shared" si="1"/>
        <v>0</v>
      </c>
      <c r="I39" s="134"/>
      <c r="K39" s="141"/>
    </row>
    <row r="40" spans="1:14" s="141" customFormat="1" x14ac:dyDescent="0.25">
      <c r="A40" s="224" t="s">
        <v>170</v>
      </c>
      <c r="B40" s="121">
        <v>71688</v>
      </c>
      <c r="C40" s="150" t="s">
        <v>131</v>
      </c>
      <c r="D40" s="223">
        <f>'MEMORIAL CALCULO(COM TELHADO)'!G106</f>
        <v>7</v>
      </c>
      <c r="E40" s="221" t="s">
        <v>133</v>
      </c>
      <c r="F40" s="270">
        <v>0</v>
      </c>
      <c r="G40" s="270">
        <v>0</v>
      </c>
      <c r="H40" s="146">
        <f t="shared" si="1"/>
        <v>0</v>
      </c>
      <c r="I40" s="134"/>
    </row>
    <row r="41" spans="1:14" s="13" customFormat="1" x14ac:dyDescent="0.25">
      <c r="A41" s="224" t="s">
        <v>171</v>
      </c>
      <c r="B41" s="121">
        <v>72220</v>
      </c>
      <c r="C41" s="150" t="s">
        <v>192</v>
      </c>
      <c r="D41" s="223">
        <f>'MEMORIAL CALCULO(COM TELHADO)'!G109</f>
        <v>1</v>
      </c>
      <c r="E41" s="221" t="s">
        <v>133</v>
      </c>
      <c r="F41" s="270">
        <v>0</v>
      </c>
      <c r="G41" s="270">
        <v>0</v>
      </c>
      <c r="H41" s="146">
        <f t="shared" si="1"/>
        <v>0</v>
      </c>
      <c r="I41" s="134"/>
    </row>
    <row r="42" spans="1:14" s="13" customFormat="1" x14ac:dyDescent="0.25">
      <c r="A42" s="224" t="s">
        <v>172</v>
      </c>
      <c r="B42" s="121">
        <v>72578</v>
      </c>
      <c r="C42" s="148" t="s">
        <v>129</v>
      </c>
      <c r="D42" s="223">
        <f>'MEMORIAL CALCULO(COM TELHADO)'!G112</f>
        <v>5</v>
      </c>
      <c r="E42" s="221" t="s">
        <v>133</v>
      </c>
      <c r="F42" s="270">
        <v>0</v>
      </c>
      <c r="G42" s="270">
        <v>0</v>
      </c>
      <c r="H42" s="146">
        <f t="shared" si="1"/>
        <v>0</v>
      </c>
      <c r="I42" s="134"/>
    </row>
    <row r="43" spans="1:14" s="13" customFormat="1" x14ac:dyDescent="0.25">
      <c r="A43" s="224" t="s">
        <v>173</v>
      </c>
      <c r="B43" s="140">
        <v>72585</v>
      </c>
      <c r="C43" s="142" t="s">
        <v>190</v>
      </c>
      <c r="D43" s="145">
        <f>'MEMORIAL CALCULO(COM TELHADO)'!G115</f>
        <v>1</v>
      </c>
      <c r="E43" s="221" t="s">
        <v>133</v>
      </c>
      <c r="F43" s="270">
        <v>0</v>
      </c>
      <c r="G43" s="270">
        <v>0</v>
      </c>
      <c r="H43" s="146">
        <f t="shared" si="1"/>
        <v>0</v>
      </c>
      <c r="I43" s="57"/>
    </row>
    <row r="44" spans="1:14" s="13" customFormat="1" ht="15.75" thickBot="1" x14ac:dyDescent="0.3">
      <c r="A44" s="276" t="s">
        <v>66</v>
      </c>
      <c r="B44" s="277"/>
      <c r="C44" s="277"/>
      <c r="D44" s="277"/>
      <c r="E44" s="277"/>
      <c r="F44" s="277"/>
      <c r="G44" s="278"/>
      <c r="H44" s="97">
        <f>SUM(H30:H43)</f>
        <v>0</v>
      </c>
      <c r="I44" s="98">
        <f>H44*(1+$I$8)</f>
        <v>0</v>
      </c>
    </row>
    <row r="45" spans="1:14" s="13" customFormat="1" ht="15.75" thickBot="1" x14ac:dyDescent="0.3">
      <c r="A45" s="304" t="s">
        <v>162</v>
      </c>
      <c r="B45" s="305"/>
      <c r="C45" s="305"/>
      <c r="D45" s="305"/>
      <c r="E45" s="305"/>
      <c r="F45" s="305"/>
      <c r="G45" s="305"/>
      <c r="H45" s="305"/>
      <c r="I45" s="306"/>
    </row>
    <row r="46" spans="1:14" s="13" customFormat="1" x14ac:dyDescent="0.25">
      <c r="A46" s="135">
        <v>5</v>
      </c>
      <c r="B46" s="126">
        <v>80000</v>
      </c>
      <c r="C46" s="114" t="s">
        <v>163</v>
      </c>
      <c r="D46" s="89" t="s">
        <v>3</v>
      </c>
      <c r="E46" s="107" t="s">
        <v>4</v>
      </c>
      <c r="F46" s="90" t="s">
        <v>5</v>
      </c>
      <c r="G46" s="90" t="s">
        <v>6</v>
      </c>
      <c r="H46" s="90" t="s">
        <v>7</v>
      </c>
      <c r="I46" s="91" t="s">
        <v>8</v>
      </c>
    </row>
    <row r="47" spans="1:14" x14ac:dyDescent="0.25">
      <c r="A47" s="224" t="s">
        <v>55</v>
      </c>
      <c r="B47" s="105">
        <v>80502</v>
      </c>
      <c r="C47" s="88" t="s">
        <v>122</v>
      </c>
      <c r="D47" s="214">
        <f>'MEMORIAL CALCULO(COM TELHADO)'!G119</f>
        <v>1</v>
      </c>
      <c r="E47" s="221" t="s">
        <v>110</v>
      </c>
      <c r="F47" s="270">
        <v>0</v>
      </c>
      <c r="G47" s="270">
        <v>0</v>
      </c>
      <c r="H47" s="146">
        <f t="shared" ref="H47:H79" si="2">(G47+F47)*D47</f>
        <v>0</v>
      </c>
      <c r="I47" s="136"/>
    </row>
    <row r="48" spans="1:14" x14ac:dyDescent="0.25">
      <c r="A48" s="224" t="s">
        <v>274</v>
      </c>
      <c r="B48" s="105">
        <v>80511</v>
      </c>
      <c r="C48" s="88" t="s">
        <v>111</v>
      </c>
      <c r="D48" s="214">
        <f>'MEMORIAL CALCULO(COM TELHADO)'!G122</f>
        <v>1</v>
      </c>
      <c r="E48" s="221" t="s">
        <v>110</v>
      </c>
      <c r="F48" s="270">
        <v>0</v>
      </c>
      <c r="G48" s="270">
        <v>0</v>
      </c>
      <c r="H48" s="146">
        <f t="shared" si="2"/>
        <v>0</v>
      </c>
      <c r="I48" s="137"/>
    </row>
    <row r="49" spans="1:9" x14ac:dyDescent="0.25">
      <c r="A49" s="224" t="s">
        <v>275</v>
      </c>
      <c r="B49" s="105">
        <v>80512</v>
      </c>
      <c r="C49" s="87" t="s">
        <v>112</v>
      </c>
      <c r="D49" s="214">
        <f>'MEMORIAL CALCULO(COM TELHADO)'!G125</f>
        <v>1</v>
      </c>
      <c r="E49" s="221" t="s">
        <v>110</v>
      </c>
      <c r="F49" s="270">
        <v>0</v>
      </c>
      <c r="G49" s="270">
        <v>0</v>
      </c>
      <c r="H49" s="146">
        <f t="shared" si="2"/>
        <v>0</v>
      </c>
      <c r="I49" s="137"/>
    </row>
    <row r="50" spans="1:9" x14ac:dyDescent="0.25">
      <c r="A50" s="224" t="s">
        <v>276</v>
      </c>
      <c r="B50" s="105">
        <v>80530</v>
      </c>
      <c r="C50" s="87" t="s">
        <v>113</v>
      </c>
      <c r="D50" s="214">
        <f>'MEMORIAL CALCULO(COM TELHADO)'!G128</f>
        <v>1</v>
      </c>
      <c r="E50" s="221" t="s">
        <v>110</v>
      </c>
      <c r="F50" s="270">
        <v>0</v>
      </c>
      <c r="G50" s="270">
        <v>0</v>
      </c>
      <c r="H50" s="146">
        <f t="shared" si="2"/>
        <v>0</v>
      </c>
      <c r="I50" s="137"/>
    </row>
    <row r="51" spans="1:9" x14ac:dyDescent="0.25">
      <c r="A51" s="224" t="s">
        <v>277</v>
      </c>
      <c r="B51" s="105">
        <v>80541</v>
      </c>
      <c r="C51" s="87" t="s">
        <v>341</v>
      </c>
      <c r="D51" s="214">
        <f>'MEMORIAL CALCULO(COM TELHADO)'!G131</f>
        <v>1</v>
      </c>
      <c r="E51" s="221" t="s">
        <v>110</v>
      </c>
      <c r="F51" s="270">
        <v>0</v>
      </c>
      <c r="G51" s="270">
        <v>0</v>
      </c>
      <c r="H51" s="146">
        <f t="shared" si="2"/>
        <v>0</v>
      </c>
      <c r="I51" s="137"/>
    </row>
    <row r="52" spans="1:9" x14ac:dyDescent="0.25">
      <c r="A52" s="224" t="s">
        <v>278</v>
      </c>
      <c r="B52" s="105">
        <v>80556</v>
      </c>
      <c r="C52" s="87" t="s">
        <v>118</v>
      </c>
      <c r="D52" s="214">
        <f>'MEMORIAL CALCULO(COM TELHADO)'!G134</f>
        <v>2</v>
      </c>
      <c r="E52" s="221" t="s">
        <v>110</v>
      </c>
      <c r="F52" s="270">
        <v>0</v>
      </c>
      <c r="G52" s="270">
        <v>0</v>
      </c>
      <c r="H52" s="146">
        <f t="shared" si="2"/>
        <v>0</v>
      </c>
      <c r="I52" s="137"/>
    </row>
    <row r="53" spans="1:9" x14ac:dyDescent="0.25">
      <c r="A53" s="224" t="s">
        <v>279</v>
      </c>
      <c r="B53" s="105">
        <v>80570</v>
      </c>
      <c r="C53" s="87" t="s">
        <v>126</v>
      </c>
      <c r="D53" s="214">
        <f>'MEMORIAL CALCULO(COM TELHADO)'!G137</f>
        <v>1</v>
      </c>
      <c r="E53" s="221" t="s">
        <v>110</v>
      </c>
      <c r="F53" s="270">
        <v>0</v>
      </c>
      <c r="G53" s="270">
        <v>0</v>
      </c>
      <c r="H53" s="146">
        <f t="shared" si="2"/>
        <v>0</v>
      </c>
      <c r="I53" s="137"/>
    </row>
    <row r="54" spans="1:9" x14ac:dyDescent="0.25">
      <c r="A54" s="224" t="s">
        <v>280</v>
      </c>
      <c r="B54" s="105">
        <v>80651</v>
      </c>
      <c r="C54" s="87" t="s">
        <v>117</v>
      </c>
      <c r="D54" s="214">
        <f>'MEMORIAL CALCULO(COM TELHADO)'!G140</f>
        <v>1</v>
      </c>
      <c r="E54" s="221" t="s">
        <v>110</v>
      </c>
      <c r="F54" s="270">
        <v>0</v>
      </c>
      <c r="G54" s="270">
        <v>0</v>
      </c>
      <c r="H54" s="146">
        <f t="shared" si="2"/>
        <v>0</v>
      </c>
      <c r="I54" s="137"/>
    </row>
    <row r="55" spans="1:9" x14ac:dyDescent="0.25">
      <c r="A55" s="224" t="s">
        <v>281</v>
      </c>
      <c r="B55" s="105">
        <v>80660</v>
      </c>
      <c r="C55" s="87" t="s">
        <v>416</v>
      </c>
      <c r="D55" s="214">
        <f>'MEMORIAL CALCULO(COM TELHADO)'!G143</f>
        <v>1</v>
      </c>
      <c r="E55" s="221" t="s">
        <v>110</v>
      </c>
      <c r="F55" s="270">
        <v>0</v>
      </c>
      <c r="G55" s="270">
        <v>0</v>
      </c>
      <c r="H55" s="146">
        <f t="shared" si="2"/>
        <v>0</v>
      </c>
      <c r="I55" s="137"/>
    </row>
    <row r="56" spans="1:9" x14ac:dyDescent="0.25">
      <c r="A56" s="224" t="s">
        <v>282</v>
      </c>
      <c r="B56" s="105">
        <v>80732</v>
      </c>
      <c r="C56" s="87" t="s">
        <v>156</v>
      </c>
      <c r="D56" s="214">
        <f>'MEMORIAL CALCULO(COM TELHADO)'!G146</f>
        <v>1</v>
      </c>
      <c r="E56" s="221" t="s">
        <v>110</v>
      </c>
      <c r="F56" s="270">
        <v>0</v>
      </c>
      <c r="G56" s="270">
        <v>0</v>
      </c>
      <c r="H56" s="146">
        <f t="shared" si="2"/>
        <v>0</v>
      </c>
      <c r="I56" s="137"/>
    </row>
    <row r="57" spans="1:9" x14ac:dyDescent="0.25">
      <c r="A57" s="224" t="s">
        <v>283</v>
      </c>
      <c r="B57" s="105">
        <v>80733</v>
      </c>
      <c r="C57" s="87" t="s">
        <v>115</v>
      </c>
      <c r="D57" s="214">
        <f>'MEMORIAL CALCULO(COM TELHADO)'!G149</f>
        <v>1</v>
      </c>
      <c r="E57" s="221" t="s">
        <v>110</v>
      </c>
      <c r="F57" s="270">
        <v>0</v>
      </c>
      <c r="G57" s="270">
        <v>0</v>
      </c>
      <c r="H57" s="146">
        <f t="shared" si="2"/>
        <v>0</v>
      </c>
      <c r="I57" s="137"/>
    </row>
    <row r="58" spans="1:9" x14ac:dyDescent="0.25">
      <c r="A58" s="224" t="s">
        <v>284</v>
      </c>
      <c r="B58" s="105">
        <v>80740</v>
      </c>
      <c r="C58" s="87" t="s">
        <v>114</v>
      </c>
      <c r="D58" s="214">
        <f>'MEMORIAL CALCULO(COM TELHADO)'!G152</f>
        <v>1</v>
      </c>
      <c r="E58" s="221" t="s">
        <v>110</v>
      </c>
      <c r="F58" s="270">
        <v>0</v>
      </c>
      <c r="G58" s="270">
        <v>0</v>
      </c>
      <c r="H58" s="146">
        <f t="shared" si="2"/>
        <v>0</v>
      </c>
      <c r="I58" s="137"/>
    </row>
    <row r="59" spans="1:9" x14ac:dyDescent="0.25">
      <c r="A59" s="224" t="s">
        <v>285</v>
      </c>
      <c r="B59" s="105">
        <v>80830</v>
      </c>
      <c r="C59" s="87" t="s">
        <v>415</v>
      </c>
      <c r="D59" s="214">
        <f>'MEMORIAL CALCULO(COM TELHADO)'!G155</f>
        <v>2</v>
      </c>
      <c r="E59" s="221" t="s">
        <v>110</v>
      </c>
      <c r="F59" s="270">
        <v>0</v>
      </c>
      <c r="G59" s="270">
        <v>0</v>
      </c>
      <c r="H59" s="146">
        <f t="shared" si="2"/>
        <v>0</v>
      </c>
      <c r="I59" s="137"/>
    </row>
    <row r="60" spans="1:9" x14ac:dyDescent="0.25">
      <c r="A60" s="224" t="s">
        <v>286</v>
      </c>
      <c r="B60" s="105">
        <v>80926</v>
      </c>
      <c r="C60" s="87" t="s">
        <v>123</v>
      </c>
      <c r="D60" s="214">
        <f>'MEMORIAL CALCULO(COM TELHADO)'!G158</f>
        <v>2</v>
      </c>
      <c r="E60" s="221" t="s">
        <v>110</v>
      </c>
      <c r="F60" s="270">
        <v>0</v>
      </c>
      <c r="G60" s="270">
        <v>0</v>
      </c>
      <c r="H60" s="146">
        <f t="shared" si="2"/>
        <v>0</v>
      </c>
      <c r="I60" s="137"/>
    </row>
    <row r="61" spans="1:9" x14ac:dyDescent="0.25">
      <c r="A61" s="224" t="s">
        <v>287</v>
      </c>
      <c r="B61" s="105">
        <v>80946</v>
      </c>
      <c r="C61" s="85" t="s">
        <v>149</v>
      </c>
      <c r="D61" s="214">
        <f>'MEMORIAL CALCULO(COM TELHADO)'!G161</f>
        <v>1</v>
      </c>
      <c r="E61" s="221" t="s">
        <v>110</v>
      </c>
      <c r="F61" s="270">
        <v>0</v>
      </c>
      <c r="G61" s="270">
        <v>0</v>
      </c>
      <c r="H61" s="146">
        <f t="shared" si="2"/>
        <v>0</v>
      </c>
      <c r="I61" s="137"/>
    </row>
    <row r="62" spans="1:9" x14ac:dyDescent="0.25">
      <c r="A62" s="224" t="s">
        <v>288</v>
      </c>
      <c r="B62" s="105">
        <v>81003</v>
      </c>
      <c r="C62" s="87" t="s">
        <v>109</v>
      </c>
      <c r="D62" s="214">
        <f>'MEMORIAL CALCULO(COM TELHADO)'!G164</f>
        <v>12</v>
      </c>
      <c r="E62" s="221" t="s">
        <v>25</v>
      </c>
      <c r="F62" s="270">
        <v>0</v>
      </c>
      <c r="G62" s="270">
        <v>0</v>
      </c>
      <c r="H62" s="146">
        <f t="shared" si="2"/>
        <v>0</v>
      </c>
      <c r="I62" s="137"/>
    </row>
    <row r="63" spans="1:9" x14ac:dyDescent="0.25">
      <c r="A63" s="224" t="s">
        <v>289</v>
      </c>
      <c r="B63" s="105">
        <v>81066</v>
      </c>
      <c r="C63" s="87" t="s">
        <v>408</v>
      </c>
      <c r="D63" s="214">
        <f>'MEMORIAL CALCULO(COM TELHADO)'!G167</f>
        <v>6</v>
      </c>
      <c r="E63" s="221" t="s">
        <v>110</v>
      </c>
      <c r="F63" s="270">
        <v>0</v>
      </c>
      <c r="G63" s="270">
        <v>0</v>
      </c>
      <c r="H63" s="146">
        <f t="shared" si="2"/>
        <v>0</v>
      </c>
      <c r="I63" s="137"/>
    </row>
    <row r="64" spans="1:9" x14ac:dyDescent="0.25">
      <c r="A64" s="224" t="s">
        <v>290</v>
      </c>
      <c r="B64" s="105">
        <v>81321</v>
      </c>
      <c r="C64" s="87" t="s">
        <v>120</v>
      </c>
      <c r="D64" s="214">
        <f>'MEMORIAL CALCULO(COM TELHADO)'!G170</f>
        <v>6</v>
      </c>
      <c r="E64" s="221" t="s">
        <v>110</v>
      </c>
      <c r="F64" s="270">
        <v>0</v>
      </c>
      <c r="G64" s="270">
        <v>0</v>
      </c>
      <c r="H64" s="146">
        <f t="shared" si="2"/>
        <v>0</v>
      </c>
      <c r="I64" s="137"/>
    </row>
    <row r="65" spans="1:9" x14ac:dyDescent="0.25">
      <c r="A65" s="224" t="s">
        <v>291</v>
      </c>
      <c r="B65" s="105">
        <v>81369</v>
      </c>
      <c r="C65" s="87" t="s">
        <v>410</v>
      </c>
      <c r="D65" s="214">
        <f>'MEMORIAL CALCULO(COM TELHADO)'!G173</f>
        <v>3</v>
      </c>
      <c r="E65" s="221" t="s">
        <v>110</v>
      </c>
      <c r="F65" s="270">
        <v>0</v>
      </c>
      <c r="G65" s="270">
        <v>0</v>
      </c>
      <c r="H65" s="146">
        <f t="shared" si="2"/>
        <v>0</v>
      </c>
      <c r="I65" s="137"/>
    </row>
    <row r="66" spans="1:9" x14ac:dyDescent="0.25">
      <c r="A66" s="224" t="s">
        <v>292</v>
      </c>
      <c r="B66" s="105">
        <v>81402</v>
      </c>
      <c r="C66" s="87" t="s">
        <v>121</v>
      </c>
      <c r="D66" s="214">
        <f>'MEMORIAL CALCULO(COM TELHADO)'!G176</f>
        <v>3</v>
      </c>
      <c r="E66" s="221" t="s">
        <v>110</v>
      </c>
      <c r="F66" s="270">
        <v>0</v>
      </c>
      <c r="G66" s="270">
        <v>0</v>
      </c>
      <c r="H66" s="146">
        <f t="shared" si="2"/>
        <v>0</v>
      </c>
      <c r="I66" s="137"/>
    </row>
    <row r="67" spans="1:9" x14ac:dyDescent="0.25">
      <c r="A67" s="224" t="s">
        <v>293</v>
      </c>
      <c r="B67" s="105">
        <v>81502</v>
      </c>
      <c r="C67" s="73" t="s">
        <v>116</v>
      </c>
      <c r="D67" s="214">
        <f>'MEMORIAL CALCULO(COM TELHADO)'!G179</f>
        <v>1</v>
      </c>
      <c r="E67" s="221" t="s">
        <v>110</v>
      </c>
      <c r="F67" s="270">
        <v>0</v>
      </c>
      <c r="G67" s="270">
        <v>0</v>
      </c>
      <c r="H67" s="146">
        <f t="shared" si="2"/>
        <v>0</v>
      </c>
      <c r="I67" s="137"/>
    </row>
    <row r="68" spans="1:9" x14ac:dyDescent="0.25">
      <c r="A68" s="233" t="s">
        <v>294</v>
      </c>
      <c r="B68" s="105">
        <v>81661</v>
      </c>
      <c r="C68" s="73" t="s">
        <v>124</v>
      </c>
      <c r="D68" s="214">
        <f>'MEMORIAL CALCULO(COM TELHADO)'!G182</f>
        <v>1</v>
      </c>
      <c r="E68" s="221" t="s">
        <v>110</v>
      </c>
      <c r="F68" s="270">
        <v>0</v>
      </c>
      <c r="G68" s="270">
        <v>0</v>
      </c>
      <c r="H68" s="146">
        <f t="shared" si="2"/>
        <v>0</v>
      </c>
      <c r="I68" s="137"/>
    </row>
    <row r="69" spans="1:9" x14ac:dyDescent="0.25">
      <c r="A69" s="233" t="s">
        <v>295</v>
      </c>
      <c r="B69" s="105">
        <v>81770</v>
      </c>
      <c r="C69" s="73" t="s">
        <v>125</v>
      </c>
      <c r="D69" s="214">
        <f>'MEMORIAL CALCULO(COM TELHADO)'!G185</f>
        <v>1</v>
      </c>
      <c r="E69" s="221" t="s">
        <v>110</v>
      </c>
      <c r="F69" s="270">
        <v>0</v>
      </c>
      <c r="G69" s="270">
        <v>0</v>
      </c>
      <c r="H69" s="146">
        <f t="shared" si="2"/>
        <v>0</v>
      </c>
      <c r="I69" s="137"/>
    </row>
    <row r="70" spans="1:9" s="141" customFormat="1" x14ac:dyDescent="0.25">
      <c r="A70" s="233" t="s">
        <v>296</v>
      </c>
      <c r="B70" s="105">
        <v>81731</v>
      </c>
      <c r="C70" s="73" t="s">
        <v>464</v>
      </c>
      <c r="D70" s="229">
        <v>3</v>
      </c>
      <c r="E70" s="232" t="s">
        <v>110</v>
      </c>
      <c r="F70" s="270">
        <v>0</v>
      </c>
      <c r="G70" s="270">
        <v>0</v>
      </c>
      <c r="H70" s="146">
        <f t="shared" si="2"/>
        <v>0</v>
      </c>
      <c r="I70" s="137"/>
    </row>
    <row r="71" spans="1:9" s="141" customFormat="1" x14ac:dyDescent="0.25">
      <c r="A71" s="233" t="s">
        <v>297</v>
      </c>
      <c r="B71" s="105">
        <v>81822</v>
      </c>
      <c r="C71" s="73" t="s">
        <v>467</v>
      </c>
      <c r="D71" s="229">
        <v>1</v>
      </c>
      <c r="E71" s="232" t="s">
        <v>110</v>
      </c>
      <c r="F71" s="270">
        <v>0</v>
      </c>
      <c r="G71" s="270">
        <v>0</v>
      </c>
      <c r="H71" s="146">
        <f t="shared" si="2"/>
        <v>0</v>
      </c>
      <c r="I71" s="137"/>
    </row>
    <row r="72" spans="1:9" s="141" customFormat="1" ht="24" x14ac:dyDescent="0.25">
      <c r="A72" s="233" t="s">
        <v>298</v>
      </c>
      <c r="B72" s="105">
        <v>81826</v>
      </c>
      <c r="C72" s="61" t="s">
        <v>468</v>
      </c>
      <c r="D72" s="229">
        <v>1</v>
      </c>
      <c r="E72" s="232" t="s">
        <v>110</v>
      </c>
      <c r="F72" s="270">
        <v>0</v>
      </c>
      <c r="G72" s="270">
        <v>0</v>
      </c>
      <c r="H72" s="146">
        <f t="shared" si="2"/>
        <v>0</v>
      </c>
      <c r="I72" s="137"/>
    </row>
    <row r="73" spans="1:9" x14ac:dyDescent="0.25">
      <c r="A73" s="233" t="s">
        <v>299</v>
      </c>
      <c r="B73" s="105">
        <v>81938</v>
      </c>
      <c r="C73" s="73" t="s">
        <v>342</v>
      </c>
      <c r="D73" s="214">
        <f>'MEMORIAL CALCULO(COM TELHADO)'!G197</f>
        <v>1</v>
      </c>
      <c r="E73" s="221" t="s">
        <v>110</v>
      </c>
      <c r="F73" s="270">
        <v>0</v>
      </c>
      <c r="G73" s="270">
        <v>0</v>
      </c>
      <c r="H73" s="146">
        <f t="shared" si="2"/>
        <v>0</v>
      </c>
      <c r="I73" s="137"/>
    </row>
    <row r="74" spans="1:9" x14ac:dyDescent="0.25">
      <c r="A74" s="233" t="s">
        <v>300</v>
      </c>
      <c r="B74" s="105">
        <v>81935</v>
      </c>
      <c r="C74" s="73" t="s">
        <v>237</v>
      </c>
      <c r="D74" s="214">
        <f>'MEMORIAL CALCULO(COM TELHADO)'!G200</f>
        <v>4</v>
      </c>
      <c r="E74" s="221" t="s">
        <v>110</v>
      </c>
      <c r="F74" s="270">
        <v>0</v>
      </c>
      <c r="G74" s="270">
        <v>0</v>
      </c>
      <c r="H74" s="146">
        <f t="shared" si="2"/>
        <v>0</v>
      </c>
      <c r="I74" s="137"/>
    </row>
    <row r="75" spans="1:9" x14ac:dyDescent="0.25">
      <c r="A75" s="233" t="s">
        <v>344</v>
      </c>
      <c r="B75" s="105">
        <v>82201</v>
      </c>
      <c r="C75" s="73" t="s">
        <v>227</v>
      </c>
      <c r="D75" s="214">
        <f>'MEMORIAL CALCULO(COM TELHADO)'!G203</f>
        <v>1</v>
      </c>
      <c r="E75" s="221" t="s">
        <v>110</v>
      </c>
      <c r="F75" s="270">
        <v>0</v>
      </c>
      <c r="G75" s="270">
        <v>0</v>
      </c>
      <c r="H75" s="146">
        <f t="shared" si="2"/>
        <v>0</v>
      </c>
      <c r="I75" s="137"/>
    </row>
    <row r="76" spans="1:9" x14ac:dyDescent="0.25">
      <c r="A76" s="233" t="s">
        <v>412</v>
      </c>
      <c r="B76" s="105">
        <v>82233</v>
      </c>
      <c r="C76" s="73" t="s">
        <v>418</v>
      </c>
      <c r="D76" s="214">
        <f>'MEMORIAL CALCULO(COM TELHADO)'!G206</f>
        <v>1</v>
      </c>
      <c r="E76" s="221" t="s">
        <v>110</v>
      </c>
      <c r="F76" s="270">
        <v>0</v>
      </c>
      <c r="G76" s="270">
        <v>0</v>
      </c>
      <c r="H76" s="146">
        <f t="shared" si="2"/>
        <v>0</v>
      </c>
      <c r="I76" s="137"/>
    </row>
    <row r="77" spans="1:9" x14ac:dyDescent="0.25">
      <c r="A77" s="233" t="s">
        <v>469</v>
      </c>
      <c r="B77" s="105">
        <v>82301</v>
      </c>
      <c r="C77" s="86" t="s">
        <v>108</v>
      </c>
      <c r="D77" s="214">
        <f>'MEMORIAL CALCULO(COM TELHADO)'!G209</f>
        <v>3</v>
      </c>
      <c r="E77" s="221" t="s">
        <v>25</v>
      </c>
      <c r="F77" s="270">
        <v>0</v>
      </c>
      <c r="G77" s="270">
        <v>0</v>
      </c>
      <c r="H77" s="146">
        <f t="shared" si="2"/>
        <v>0</v>
      </c>
      <c r="I77" s="137"/>
    </row>
    <row r="78" spans="1:9" x14ac:dyDescent="0.25">
      <c r="A78" s="233" t="s">
        <v>470</v>
      </c>
      <c r="B78" s="105">
        <v>82302</v>
      </c>
      <c r="C78" s="86" t="s">
        <v>343</v>
      </c>
      <c r="D78" s="214">
        <f>'MEMORIAL CALCULO(COM TELHADO)'!G212</f>
        <v>3</v>
      </c>
      <c r="E78" s="221" t="s">
        <v>25</v>
      </c>
      <c r="F78" s="270">
        <v>0</v>
      </c>
      <c r="G78" s="270">
        <v>0</v>
      </c>
      <c r="H78" s="146">
        <f t="shared" si="2"/>
        <v>0</v>
      </c>
      <c r="I78" s="137"/>
    </row>
    <row r="79" spans="1:9" x14ac:dyDescent="0.25">
      <c r="A79" s="233" t="s">
        <v>471</v>
      </c>
      <c r="B79" s="155">
        <v>82304</v>
      </c>
      <c r="C79" s="156" t="s">
        <v>230</v>
      </c>
      <c r="D79" s="181">
        <f>'MEMORIAL CALCULO(COM TELHADO)'!G215</f>
        <v>2</v>
      </c>
      <c r="E79" s="218" t="s">
        <v>231</v>
      </c>
      <c r="F79" s="270">
        <v>0</v>
      </c>
      <c r="G79" s="270">
        <v>0</v>
      </c>
      <c r="H79" s="146">
        <f t="shared" si="2"/>
        <v>0</v>
      </c>
      <c r="I79" s="157"/>
    </row>
    <row r="80" spans="1:9" ht="15.75" thickBot="1" x14ac:dyDescent="0.3">
      <c r="A80" s="293" t="s">
        <v>66</v>
      </c>
      <c r="B80" s="294"/>
      <c r="C80" s="294"/>
      <c r="D80" s="294"/>
      <c r="E80" s="294"/>
      <c r="F80" s="294"/>
      <c r="G80" s="294"/>
      <c r="H80" s="97">
        <f>SUM(H47:H79)</f>
        <v>0</v>
      </c>
      <c r="I80" s="98">
        <f>H80*(1+$I$8)</f>
        <v>0</v>
      </c>
    </row>
    <row r="81" spans="1:9" ht="15.75" thickBot="1" x14ac:dyDescent="0.3">
      <c r="A81" s="295" t="s">
        <v>10</v>
      </c>
      <c r="B81" s="296"/>
      <c r="C81" s="296"/>
      <c r="D81" s="296"/>
      <c r="E81" s="296"/>
      <c r="F81" s="296"/>
      <c r="G81" s="296"/>
      <c r="H81" s="296"/>
      <c r="I81" s="297"/>
    </row>
    <row r="82" spans="1:9" x14ac:dyDescent="0.25">
      <c r="A82" s="127">
        <v>6</v>
      </c>
      <c r="B82" s="117">
        <v>100000</v>
      </c>
      <c r="C82" s="115" t="s">
        <v>186</v>
      </c>
      <c r="D82" s="89" t="s">
        <v>3</v>
      </c>
      <c r="E82" s="107" t="s">
        <v>4</v>
      </c>
      <c r="F82" s="90" t="s">
        <v>5</v>
      </c>
      <c r="G82" s="90" t="s">
        <v>6</v>
      </c>
      <c r="H82" s="90" t="s">
        <v>7</v>
      </c>
      <c r="I82" s="91" t="s">
        <v>8</v>
      </c>
    </row>
    <row r="83" spans="1:9" ht="24.75" x14ac:dyDescent="0.25">
      <c r="A83" s="16" t="s">
        <v>52</v>
      </c>
      <c r="B83" s="11">
        <v>100160</v>
      </c>
      <c r="C83" s="6" t="s">
        <v>11</v>
      </c>
      <c r="D83" s="12">
        <f>'MEMORIAL CALCULO(COM TELHADO)'!F224</f>
        <v>95.295000000000002</v>
      </c>
      <c r="E83" s="11" t="s">
        <v>12</v>
      </c>
      <c r="F83" s="270">
        <v>0</v>
      </c>
      <c r="G83" s="270">
        <v>0</v>
      </c>
      <c r="H83" s="146">
        <f>(G83+F83)*D83</f>
        <v>0</v>
      </c>
      <c r="I83" s="17"/>
    </row>
    <row r="84" spans="1:9" s="141" customFormat="1" ht="15.75" thickBot="1" x14ac:dyDescent="0.3">
      <c r="A84" s="293" t="s">
        <v>66</v>
      </c>
      <c r="B84" s="294"/>
      <c r="C84" s="294"/>
      <c r="D84" s="294"/>
      <c r="E84" s="294"/>
      <c r="F84" s="294"/>
      <c r="G84" s="294"/>
      <c r="H84" s="97">
        <f>H83</f>
        <v>0</v>
      </c>
      <c r="I84" s="98">
        <f>H84*(1+$I$8)</f>
        <v>0</v>
      </c>
    </row>
    <row r="85" spans="1:9" s="141" customFormat="1" ht="15.75" thickBot="1" x14ac:dyDescent="0.3">
      <c r="A85" s="279" t="s">
        <v>239</v>
      </c>
      <c r="B85" s="280"/>
      <c r="C85" s="280"/>
      <c r="D85" s="280"/>
      <c r="E85" s="280"/>
      <c r="F85" s="280"/>
      <c r="G85" s="280"/>
      <c r="H85" s="280"/>
      <c r="I85" s="281"/>
    </row>
    <row r="86" spans="1:9" s="141" customFormat="1" x14ac:dyDescent="0.25">
      <c r="A86" s="127">
        <v>7</v>
      </c>
      <c r="B86" s="117">
        <v>140000</v>
      </c>
      <c r="C86" s="115" t="s">
        <v>240</v>
      </c>
      <c r="D86" s="89" t="s">
        <v>3</v>
      </c>
      <c r="E86" s="107" t="s">
        <v>4</v>
      </c>
      <c r="F86" s="90" t="s">
        <v>5</v>
      </c>
      <c r="G86" s="90" t="s">
        <v>6</v>
      </c>
      <c r="H86" s="90" t="s">
        <v>7</v>
      </c>
      <c r="I86" s="91" t="s">
        <v>8</v>
      </c>
    </row>
    <row r="87" spans="1:9" s="141" customFormat="1" x14ac:dyDescent="0.25">
      <c r="A87" s="224" t="s">
        <v>56</v>
      </c>
      <c r="B87" s="221">
        <v>140101</v>
      </c>
      <c r="C87" s="73" t="s">
        <v>347</v>
      </c>
      <c r="D87" s="214">
        <f>'MEMORIAL CALCULO(COM TELHADO)'!F228</f>
        <v>35.51</v>
      </c>
      <c r="E87" s="221" t="s">
        <v>47</v>
      </c>
      <c r="F87" s="270">
        <v>0</v>
      </c>
      <c r="G87" s="270">
        <v>0</v>
      </c>
      <c r="H87" s="146">
        <f>(G87+F87)*D87</f>
        <v>0</v>
      </c>
      <c r="I87" s="182"/>
    </row>
    <row r="88" spans="1:9" s="141" customFormat="1" ht="15.75" thickBot="1" x14ac:dyDescent="0.3">
      <c r="A88" s="293" t="s">
        <v>66</v>
      </c>
      <c r="B88" s="294"/>
      <c r="C88" s="294"/>
      <c r="D88" s="294"/>
      <c r="E88" s="294"/>
      <c r="F88" s="294"/>
      <c r="G88" s="294"/>
      <c r="H88" s="97">
        <f>H87</f>
        <v>0</v>
      </c>
      <c r="I88" s="98">
        <f>H88*(1+$I$8)</f>
        <v>0</v>
      </c>
    </row>
    <row r="89" spans="1:9" s="141" customFormat="1" ht="15.75" thickBot="1" x14ac:dyDescent="0.3">
      <c r="A89" s="279" t="s">
        <v>247</v>
      </c>
      <c r="B89" s="280"/>
      <c r="C89" s="280"/>
      <c r="D89" s="280"/>
      <c r="E89" s="280"/>
      <c r="F89" s="280"/>
      <c r="G89" s="280"/>
      <c r="H89" s="280"/>
      <c r="I89" s="281"/>
    </row>
    <row r="90" spans="1:9" s="141" customFormat="1" x14ac:dyDescent="0.25">
      <c r="A90" s="127">
        <v>8</v>
      </c>
      <c r="B90" s="117">
        <v>160000</v>
      </c>
      <c r="C90" s="115" t="s">
        <v>248</v>
      </c>
      <c r="D90" s="89" t="s">
        <v>3</v>
      </c>
      <c r="E90" s="107" t="s">
        <v>4</v>
      </c>
      <c r="F90" s="90" t="s">
        <v>5</v>
      </c>
      <c r="G90" s="90" t="s">
        <v>6</v>
      </c>
      <c r="H90" s="90" t="s">
        <v>7</v>
      </c>
      <c r="I90" s="91" t="s">
        <v>8</v>
      </c>
    </row>
    <row r="91" spans="1:9" s="141" customFormat="1" x14ac:dyDescent="0.25">
      <c r="A91" s="152" t="s">
        <v>57</v>
      </c>
      <c r="B91" s="177">
        <v>160401</v>
      </c>
      <c r="C91" s="178" t="s">
        <v>268</v>
      </c>
      <c r="D91" s="226">
        <f>'MEMORIAL CALCULO(COM TELHADO)'!F233</f>
        <v>42.709999999999994</v>
      </c>
      <c r="E91" s="219" t="s">
        <v>21</v>
      </c>
      <c r="F91" s="270">
        <v>0</v>
      </c>
      <c r="G91" s="270">
        <v>0</v>
      </c>
      <c r="H91" s="146">
        <f>(G91+F91)*D91</f>
        <v>0</v>
      </c>
      <c r="I91" s="179"/>
    </row>
    <row r="92" spans="1:9" s="141" customFormat="1" x14ac:dyDescent="0.25">
      <c r="A92" s="152" t="s">
        <v>106</v>
      </c>
      <c r="B92" s="177">
        <v>160402</v>
      </c>
      <c r="C92" s="178" t="s">
        <v>269</v>
      </c>
      <c r="D92" s="226">
        <f>'MEMORIAL CALCULO(COM TELHADO)'!G236</f>
        <v>7.3</v>
      </c>
      <c r="E92" s="219" t="s">
        <v>25</v>
      </c>
      <c r="F92" s="270">
        <v>0</v>
      </c>
      <c r="G92" s="270">
        <v>0</v>
      </c>
      <c r="H92" s="146">
        <f>(G92+F92)*D92</f>
        <v>0</v>
      </c>
      <c r="I92" s="179"/>
    </row>
    <row r="93" spans="1:9" s="141" customFormat="1" x14ac:dyDescent="0.25">
      <c r="A93" s="152" t="s">
        <v>107</v>
      </c>
      <c r="B93" s="11">
        <v>160403</v>
      </c>
      <c r="C93" s="58" t="s">
        <v>249</v>
      </c>
      <c r="D93" s="12">
        <f>'MEMORIAL CALCULO(COM TELHADO)'!G239</f>
        <v>13.4</v>
      </c>
      <c r="E93" s="108" t="s">
        <v>25</v>
      </c>
      <c r="F93" s="270">
        <v>0</v>
      </c>
      <c r="G93" s="270">
        <v>0</v>
      </c>
      <c r="H93" s="146">
        <f>(G93+F93)*D93</f>
        <v>0</v>
      </c>
      <c r="I93" s="17"/>
    </row>
    <row r="94" spans="1:9" s="141" customFormat="1" x14ac:dyDescent="0.25">
      <c r="A94" s="152" t="s">
        <v>204</v>
      </c>
      <c r="B94" s="11">
        <v>160404</v>
      </c>
      <c r="C94" s="58" t="s">
        <v>346</v>
      </c>
      <c r="D94" s="12">
        <f>'MEMORIAL CALCULO(COM TELHADO)'!G242</f>
        <v>11.2</v>
      </c>
      <c r="E94" s="108" t="s">
        <v>25</v>
      </c>
      <c r="F94" s="270">
        <v>0</v>
      </c>
      <c r="G94" s="270">
        <v>0</v>
      </c>
      <c r="H94" s="146">
        <f>(G94+F94)*D94</f>
        <v>0</v>
      </c>
      <c r="I94" s="17"/>
    </row>
    <row r="95" spans="1:9" ht="15.75" thickBot="1" x14ac:dyDescent="0.3">
      <c r="A95" s="276" t="s">
        <v>66</v>
      </c>
      <c r="B95" s="277"/>
      <c r="C95" s="277"/>
      <c r="D95" s="277"/>
      <c r="E95" s="277"/>
      <c r="F95" s="277"/>
      <c r="G95" s="278"/>
      <c r="H95" s="97">
        <f>SUM(H91:H94)</f>
        <v>0</v>
      </c>
      <c r="I95" s="98">
        <f>H95*(1+$I$8)</f>
        <v>0</v>
      </c>
    </row>
    <row r="96" spans="1:9" ht="15.75" thickBot="1" x14ac:dyDescent="0.3">
      <c r="A96" s="279" t="s">
        <v>13</v>
      </c>
      <c r="B96" s="280"/>
      <c r="C96" s="280"/>
      <c r="D96" s="280"/>
      <c r="E96" s="280"/>
      <c r="F96" s="280"/>
      <c r="G96" s="280"/>
      <c r="H96" s="280"/>
      <c r="I96" s="281"/>
    </row>
    <row r="97" spans="1:19" ht="24.75" x14ac:dyDescent="0.25">
      <c r="A97" s="127">
        <v>9</v>
      </c>
      <c r="B97" s="117">
        <v>180000</v>
      </c>
      <c r="C97" s="115" t="s">
        <v>185</v>
      </c>
      <c r="D97" s="89" t="s">
        <v>3</v>
      </c>
      <c r="E97" s="107" t="s">
        <v>4</v>
      </c>
      <c r="F97" s="90" t="s">
        <v>5</v>
      </c>
      <c r="G97" s="90" t="s">
        <v>6</v>
      </c>
      <c r="H97" s="90" t="s">
        <v>7</v>
      </c>
      <c r="I97" s="91" t="s">
        <v>8</v>
      </c>
    </row>
    <row r="98" spans="1:19" s="13" customFormat="1" x14ac:dyDescent="0.25">
      <c r="A98" s="16" t="s">
        <v>174</v>
      </c>
      <c r="B98" s="11">
        <v>180404</v>
      </c>
      <c r="C98" s="58" t="s">
        <v>184</v>
      </c>
      <c r="D98" s="12">
        <f>'MEMORIAL CALCULO(COM TELHADO)'!G247</f>
        <v>0.25</v>
      </c>
      <c r="E98" s="108" t="s">
        <v>21</v>
      </c>
      <c r="F98" s="270">
        <v>0</v>
      </c>
      <c r="G98" s="270">
        <v>0</v>
      </c>
      <c r="H98" s="146">
        <f>(G98+F98)*D98</f>
        <v>0</v>
      </c>
      <c r="I98" s="17"/>
    </row>
    <row r="99" spans="1:19" s="13" customFormat="1" ht="24.75" x14ac:dyDescent="0.25">
      <c r="A99" s="16" t="s">
        <v>175</v>
      </c>
      <c r="B99" s="11">
        <v>180406</v>
      </c>
      <c r="C99" s="69" t="s">
        <v>180</v>
      </c>
      <c r="D99" s="12">
        <f>'MEMORIAL CALCULO(COM TELHADO)'!G250</f>
        <v>6</v>
      </c>
      <c r="E99" s="108" t="s">
        <v>21</v>
      </c>
      <c r="F99" s="270">
        <v>0</v>
      </c>
      <c r="G99" s="270">
        <v>0</v>
      </c>
      <c r="H99" s="146">
        <f>(G99+F99)*D99</f>
        <v>0</v>
      </c>
      <c r="I99" s="17"/>
    </row>
    <row r="100" spans="1:19" x14ac:dyDescent="0.25">
      <c r="A100" s="16" t="s">
        <v>244</v>
      </c>
      <c r="B100" s="11">
        <v>180504</v>
      </c>
      <c r="C100" s="58" t="s">
        <v>99</v>
      </c>
      <c r="D100" s="12">
        <f>'MEMORIAL CALCULO(COM TELHADO)'!G253</f>
        <v>7.35</v>
      </c>
      <c r="E100" s="108" t="s">
        <v>21</v>
      </c>
      <c r="F100" s="270">
        <v>0</v>
      </c>
      <c r="G100" s="270">
        <v>0</v>
      </c>
      <c r="H100" s="146">
        <f>(G100+F100)*D100</f>
        <v>0</v>
      </c>
      <c r="I100" s="17"/>
    </row>
    <row r="101" spans="1:19" ht="15.75" thickBot="1" x14ac:dyDescent="0.3">
      <c r="A101" s="276" t="s">
        <v>66</v>
      </c>
      <c r="B101" s="277"/>
      <c r="C101" s="277"/>
      <c r="D101" s="277"/>
      <c r="E101" s="277"/>
      <c r="F101" s="277"/>
      <c r="G101" s="278"/>
      <c r="H101" s="97">
        <f>SUM(H98:H100)</f>
        <v>0</v>
      </c>
      <c r="I101" s="98">
        <f>H101*(1+$I$8)</f>
        <v>0</v>
      </c>
    </row>
    <row r="102" spans="1:19" s="5" customFormat="1" ht="15.75" thickBot="1" x14ac:dyDescent="0.3">
      <c r="A102" s="279" t="s">
        <v>15</v>
      </c>
      <c r="B102" s="280"/>
      <c r="C102" s="280"/>
      <c r="D102" s="280"/>
      <c r="E102" s="280"/>
      <c r="F102" s="280"/>
      <c r="G102" s="280"/>
      <c r="H102" s="280"/>
      <c r="I102" s="281"/>
      <c r="J102"/>
      <c r="K102"/>
      <c r="L102"/>
      <c r="M102"/>
      <c r="N102"/>
      <c r="O102"/>
      <c r="P102"/>
      <c r="Q102"/>
      <c r="R102"/>
      <c r="S102"/>
    </row>
    <row r="103" spans="1:19" x14ac:dyDescent="0.25">
      <c r="A103" s="127">
        <v>10</v>
      </c>
      <c r="B103" s="117">
        <v>190000</v>
      </c>
      <c r="C103" s="115" t="s">
        <v>34</v>
      </c>
      <c r="D103" s="89" t="s">
        <v>3</v>
      </c>
      <c r="E103" s="107" t="s">
        <v>4</v>
      </c>
      <c r="F103" s="90" t="s">
        <v>5</v>
      </c>
      <c r="G103" s="90" t="s">
        <v>6</v>
      </c>
      <c r="H103" s="90" t="s">
        <v>7</v>
      </c>
      <c r="I103" s="91" t="s">
        <v>8</v>
      </c>
    </row>
    <row r="104" spans="1:19" x14ac:dyDescent="0.25">
      <c r="A104" s="16" t="s">
        <v>236</v>
      </c>
      <c r="B104" s="11">
        <v>190102</v>
      </c>
      <c r="C104" s="6" t="s">
        <v>16</v>
      </c>
      <c r="D104" s="12">
        <f>'MEMORIAL CALCULO(COM TELHADO)'!G257</f>
        <v>0.25</v>
      </c>
      <c r="E104" s="11" t="s">
        <v>12</v>
      </c>
      <c r="F104" s="270">
        <v>0</v>
      </c>
      <c r="G104" s="270">
        <v>0</v>
      </c>
      <c r="H104" s="146">
        <f>(G104+F104)*D104</f>
        <v>0</v>
      </c>
      <c r="I104" s="17"/>
    </row>
    <row r="105" spans="1:19" ht="15.75" thickBot="1" x14ac:dyDescent="0.3">
      <c r="A105" s="276" t="s">
        <v>66</v>
      </c>
      <c r="B105" s="277"/>
      <c r="C105" s="277"/>
      <c r="D105" s="277"/>
      <c r="E105" s="277"/>
      <c r="F105" s="277"/>
      <c r="G105" s="278"/>
      <c r="H105" s="97">
        <f>H104</f>
        <v>0</v>
      </c>
      <c r="I105" s="98">
        <f>H105*(1+$I$8)</f>
        <v>0</v>
      </c>
    </row>
    <row r="106" spans="1:19" ht="15.75" thickBot="1" x14ac:dyDescent="0.3">
      <c r="A106" s="279" t="s">
        <v>17</v>
      </c>
      <c r="B106" s="280"/>
      <c r="C106" s="280"/>
      <c r="D106" s="280"/>
      <c r="E106" s="280"/>
      <c r="F106" s="280"/>
      <c r="G106" s="280"/>
      <c r="H106" s="280"/>
      <c r="I106" s="281"/>
    </row>
    <row r="107" spans="1:19" x14ac:dyDescent="0.25">
      <c r="A107" s="127">
        <v>11</v>
      </c>
      <c r="B107" s="117">
        <v>200000</v>
      </c>
      <c r="C107" s="115" t="s">
        <v>18</v>
      </c>
      <c r="D107" s="89" t="s">
        <v>3</v>
      </c>
      <c r="E107" s="107" t="s">
        <v>4</v>
      </c>
      <c r="F107" s="90" t="s">
        <v>5</v>
      </c>
      <c r="G107" s="90" t="s">
        <v>6</v>
      </c>
      <c r="H107" s="90" t="s">
        <v>7</v>
      </c>
      <c r="I107" s="91" t="s">
        <v>8</v>
      </c>
    </row>
    <row r="108" spans="1:19" x14ac:dyDescent="0.25">
      <c r="A108" s="16" t="s">
        <v>176</v>
      </c>
      <c r="B108" s="11">
        <v>200101</v>
      </c>
      <c r="C108" s="6" t="s">
        <v>19</v>
      </c>
      <c r="D108" s="12">
        <f>'MEMORIAL CALCULO(COM TELHADO)'!F286</f>
        <v>171.09500000000003</v>
      </c>
      <c r="E108" s="11" t="s">
        <v>12</v>
      </c>
      <c r="F108" s="270">
        <v>0</v>
      </c>
      <c r="G108" s="270">
        <v>0</v>
      </c>
      <c r="H108" s="146">
        <f>(G108+F108)*D108</f>
        <v>0</v>
      </c>
      <c r="I108" s="17"/>
    </row>
    <row r="109" spans="1:19" s="13" customFormat="1" x14ac:dyDescent="0.25">
      <c r="A109" s="16" t="s">
        <v>177</v>
      </c>
      <c r="B109" s="122">
        <v>200201</v>
      </c>
      <c r="C109" s="6" t="s">
        <v>203</v>
      </c>
      <c r="D109" s="12">
        <f>'MEMORIAL CALCULO(COM TELHADO)'!F291</f>
        <v>7.5600000000000005</v>
      </c>
      <c r="E109" s="11" t="s">
        <v>12</v>
      </c>
      <c r="F109" s="270">
        <v>0</v>
      </c>
      <c r="G109" s="270">
        <v>0</v>
      </c>
      <c r="H109" s="146">
        <f>(G109+F109)*D109</f>
        <v>0</v>
      </c>
      <c r="I109" s="17"/>
    </row>
    <row r="110" spans="1:19" s="141" customFormat="1" x14ac:dyDescent="0.25">
      <c r="A110" s="16" t="s">
        <v>301</v>
      </c>
      <c r="B110" s="11">
        <v>201302</v>
      </c>
      <c r="C110" s="6" t="s">
        <v>96</v>
      </c>
      <c r="D110" s="12">
        <f>'MEMORIAL CALCULO(COM TELHADO)'!F296</f>
        <v>7.5600000000000005</v>
      </c>
      <c r="E110" s="11" t="s">
        <v>23</v>
      </c>
      <c r="F110" s="270">
        <v>0</v>
      </c>
      <c r="G110" s="270">
        <v>0</v>
      </c>
      <c r="H110" s="146">
        <f>(G110+F110)*D110</f>
        <v>0</v>
      </c>
      <c r="I110" s="17"/>
    </row>
    <row r="111" spans="1:19" s="141" customFormat="1" x14ac:dyDescent="0.25">
      <c r="A111" s="16" t="s">
        <v>302</v>
      </c>
      <c r="B111" s="122">
        <v>200403</v>
      </c>
      <c r="C111" s="6" t="s">
        <v>20</v>
      </c>
      <c r="D111" s="12">
        <f>'MEMORIAL CALCULO(COM TELHADO)'!F324</f>
        <v>161.55500000000001</v>
      </c>
      <c r="E111" s="11" t="s">
        <v>12</v>
      </c>
      <c r="F111" s="270">
        <v>0</v>
      </c>
      <c r="G111" s="270">
        <v>0</v>
      </c>
      <c r="H111" s="146">
        <f>(G111+F111)*D111</f>
        <v>0</v>
      </c>
      <c r="I111" s="17"/>
    </row>
    <row r="112" spans="1:19" ht="15.75" thickBot="1" x14ac:dyDescent="0.3">
      <c r="A112" s="276" t="s">
        <v>66</v>
      </c>
      <c r="B112" s="277"/>
      <c r="C112" s="277"/>
      <c r="D112" s="277"/>
      <c r="E112" s="277"/>
      <c r="F112" s="277"/>
      <c r="G112" s="278"/>
      <c r="H112" s="97">
        <f>SUM(H108:H111)</f>
        <v>0</v>
      </c>
      <c r="I112" s="98">
        <f>H112*(1+$I$8)</f>
        <v>0</v>
      </c>
    </row>
    <row r="113" spans="1:9" ht="15.75" thickBot="1" x14ac:dyDescent="0.3">
      <c r="A113" s="279" t="s">
        <v>22</v>
      </c>
      <c r="B113" s="280"/>
      <c r="C113" s="280"/>
      <c r="D113" s="280"/>
      <c r="E113" s="280"/>
      <c r="F113" s="280"/>
      <c r="G113" s="280"/>
      <c r="H113" s="280"/>
      <c r="I113" s="281"/>
    </row>
    <row r="114" spans="1:9" s="13" customFormat="1" ht="15" customHeight="1" x14ac:dyDescent="0.25">
      <c r="A114" s="79">
        <v>12</v>
      </c>
      <c r="B114" s="107">
        <v>220000</v>
      </c>
      <c r="C114" s="116" t="s">
        <v>183</v>
      </c>
      <c r="D114" s="89" t="s">
        <v>3</v>
      </c>
      <c r="E114" s="107" t="s">
        <v>4</v>
      </c>
      <c r="F114" s="90" t="s">
        <v>5</v>
      </c>
      <c r="G114" s="90" t="s">
        <v>6</v>
      </c>
      <c r="H114" s="90" t="s">
        <v>7</v>
      </c>
      <c r="I114" s="91" t="s">
        <v>8</v>
      </c>
    </row>
    <row r="115" spans="1:9" x14ac:dyDescent="0.25">
      <c r="A115" s="224" t="s">
        <v>245</v>
      </c>
      <c r="B115" s="221">
        <v>220102</v>
      </c>
      <c r="C115" s="61" t="s">
        <v>95</v>
      </c>
      <c r="D115" s="214">
        <f>'MEMORIAL CALCULO(COM TELHADO)'!$F$328</f>
        <v>2.7224999999999997</v>
      </c>
      <c r="E115" s="214" t="s">
        <v>12</v>
      </c>
      <c r="F115" s="270">
        <v>0</v>
      </c>
      <c r="G115" s="270">
        <v>0</v>
      </c>
      <c r="H115" s="62">
        <f>(G115+F115)*D115</f>
        <v>0</v>
      </c>
      <c r="I115" s="63"/>
    </row>
    <row r="116" spans="1:9" ht="24.75" x14ac:dyDescent="0.25">
      <c r="A116" s="224" t="s">
        <v>246</v>
      </c>
      <c r="B116" s="221">
        <v>220309</v>
      </c>
      <c r="C116" s="60" t="s">
        <v>24</v>
      </c>
      <c r="D116" s="214">
        <f>'MEMORIAL CALCULO(COM TELHADO)'!$F$331</f>
        <v>1.9799999999999998</v>
      </c>
      <c r="E116" s="221" t="s">
        <v>21</v>
      </c>
      <c r="F116" s="270">
        <v>0</v>
      </c>
      <c r="G116" s="270">
        <v>0</v>
      </c>
      <c r="H116" s="62">
        <f>(G116+F116)*D116</f>
        <v>0</v>
      </c>
      <c r="I116" s="64"/>
    </row>
    <row r="117" spans="1:9" ht="15.75" thickBot="1" x14ac:dyDescent="0.3">
      <c r="A117" s="276" t="s">
        <v>66</v>
      </c>
      <c r="B117" s="277"/>
      <c r="C117" s="277"/>
      <c r="D117" s="277"/>
      <c r="E117" s="277"/>
      <c r="F117" s="277"/>
      <c r="G117" s="278"/>
      <c r="H117" s="97">
        <f>SUM(H115:H116)</f>
        <v>0</v>
      </c>
      <c r="I117" s="98">
        <f>H117*(1+$I$8)</f>
        <v>0</v>
      </c>
    </row>
    <row r="118" spans="1:9" ht="15.75" thickBot="1" x14ac:dyDescent="0.3">
      <c r="A118" s="279" t="s">
        <v>26</v>
      </c>
      <c r="B118" s="280"/>
      <c r="C118" s="280"/>
      <c r="D118" s="280"/>
      <c r="E118" s="280"/>
      <c r="F118" s="280"/>
      <c r="G118" s="280"/>
      <c r="H118" s="280"/>
      <c r="I118" s="281"/>
    </row>
    <row r="119" spans="1:9" x14ac:dyDescent="0.25">
      <c r="A119" s="127">
        <v>13</v>
      </c>
      <c r="B119" s="117">
        <v>260000</v>
      </c>
      <c r="C119" s="115" t="s">
        <v>27</v>
      </c>
      <c r="D119" s="89" t="s">
        <v>3</v>
      </c>
      <c r="E119" s="107" t="s">
        <v>4</v>
      </c>
      <c r="F119" s="90" t="s">
        <v>5</v>
      </c>
      <c r="G119" s="90" t="s">
        <v>6</v>
      </c>
      <c r="H119" s="90" t="s">
        <v>7</v>
      </c>
      <c r="I119" s="91" t="s">
        <v>8</v>
      </c>
    </row>
    <row r="120" spans="1:9" s="13" customFormat="1" x14ac:dyDescent="0.25">
      <c r="A120" s="16" t="s">
        <v>303</v>
      </c>
      <c r="B120" s="11">
        <v>261302</v>
      </c>
      <c r="C120" s="6" t="s">
        <v>181</v>
      </c>
      <c r="D120" s="12">
        <f>'MEMORIAL CALCULO(COM TELHADO)'!F360</f>
        <v>101.55500000000001</v>
      </c>
      <c r="E120" s="11" t="s">
        <v>21</v>
      </c>
      <c r="F120" s="270">
        <v>0</v>
      </c>
      <c r="G120" s="270">
        <v>0</v>
      </c>
      <c r="H120" s="62">
        <f>(G120+F120)*D120</f>
        <v>0</v>
      </c>
      <c r="I120" s="17"/>
    </row>
    <row r="121" spans="1:9" x14ac:dyDescent="0.25">
      <c r="A121" s="16" t="s">
        <v>304</v>
      </c>
      <c r="B121" s="147">
        <v>261503</v>
      </c>
      <c r="C121" s="143" t="s">
        <v>182</v>
      </c>
      <c r="D121" s="145">
        <f>'MEMORIAL CALCULO(COM TELHADO)'!G365</f>
        <v>12.399999999999999</v>
      </c>
      <c r="E121" s="109" t="s">
        <v>12</v>
      </c>
      <c r="F121" s="270">
        <v>0</v>
      </c>
      <c r="G121" s="270">
        <v>0</v>
      </c>
      <c r="H121" s="62">
        <f t="shared" ref="H121" si="3">(G121+F121)*D121</f>
        <v>0</v>
      </c>
      <c r="I121" s="21"/>
    </row>
    <row r="122" spans="1:9" ht="15.75" thickBot="1" x14ac:dyDescent="0.3">
      <c r="A122" s="282" t="s">
        <v>58</v>
      </c>
      <c r="B122" s="283"/>
      <c r="C122" s="283"/>
      <c r="D122" s="283"/>
      <c r="E122" s="283"/>
      <c r="F122" s="283"/>
      <c r="G122" s="283"/>
      <c r="H122" s="97">
        <f>SUM(H120:H121)</f>
        <v>0</v>
      </c>
      <c r="I122" s="98">
        <f>H122*(1+$I$8)</f>
        <v>0</v>
      </c>
    </row>
    <row r="123" spans="1:9" ht="15.75" thickBot="1" x14ac:dyDescent="0.3">
      <c r="A123" s="279" t="s">
        <v>30</v>
      </c>
      <c r="B123" s="280"/>
      <c r="C123" s="280"/>
      <c r="D123" s="280"/>
      <c r="E123" s="280"/>
      <c r="F123" s="280"/>
      <c r="G123" s="280"/>
      <c r="H123" s="280"/>
      <c r="I123" s="281"/>
    </row>
    <row r="124" spans="1:9" x14ac:dyDescent="0.25">
      <c r="A124" s="127">
        <v>14</v>
      </c>
      <c r="B124" s="117">
        <v>270000</v>
      </c>
      <c r="C124" s="115" t="s">
        <v>31</v>
      </c>
      <c r="D124" s="89" t="s">
        <v>3</v>
      </c>
      <c r="E124" s="107" t="s">
        <v>4</v>
      </c>
      <c r="F124" s="90" t="s">
        <v>5</v>
      </c>
      <c r="G124" s="90" t="s">
        <v>6</v>
      </c>
      <c r="H124" s="90" t="s">
        <v>7</v>
      </c>
      <c r="I124" s="91" t="s">
        <v>8</v>
      </c>
    </row>
    <row r="125" spans="1:9" x14ac:dyDescent="0.25">
      <c r="A125" s="16" t="s">
        <v>305</v>
      </c>
      <c r="B125" s="11">
        <v>270501</v>
      </c>
      <c r="C125" s="6" t="s">
        <v>421</v>
      </c>
      <c r="D125" s="12">
        <f>'MEMORIAL CALCULO(COM TELHADO)'!F368</f>
        <v>35.51</v>
      </c>
      <c r="E125" s="11" t="s">
        <v>23</v>
      </c>
      <c r="F125" s="270">
        <v>0</v>
      </c>
      <c r="G125" s="270">
        <v>0</v>
      </c>
      <c r="H125" s="62">
        <f>(G125+F125)*D125</f>
        <v>0</v>
      </c>
      <c r="I125" s="17"/>
    </row>
    <row r="126" spans="1:9" s="141" customFormat="1" x14ac:dyDescent="0.25">
      <c r="A126" s="16" t="s">
        <v>403</v>
      </c>
      <c r="B126" s="166">
        <v>270808</v>
      </c>
      <c r="C126" s="66" t="s">
        <v>378</v>
      </c>
      <c r="D126" s="12">
        <v>1</v>
      </c>
      <c r="E126" s="11" t="s">
        <v>59</v>
      </c>
      <c r="F126" s="270">
        <v>0</v>
      </c>
      <c r="G126" s="270">
        <v>0</v>
      </c>
      <c r="H126" s="202">
        <f t="shared" ref="H126:H127" si="4">(G126+F126)*D126</f>
        <v>0</v>
      </c>
      <c r="I126" s="17"/>
    </row>
    <row r="127" spans="1:9" s="141" customFormat="1" x14ac:dyDescent="0.25">
      <c r="A127" s="16" t="s">
        <v>465</v>
      </c>
      <c r="B127" s="166">
        <v>271605</v>
      </c>
      <c r="C127" s="66" t="s">
        <v>466</v>
      </c>
      <c r="D127" s="12">
        <v>1</v>
      </c>
      <c r="E127" s="11" t="s">
        <v>59</v>
      </c>
      <c r="F127" s="270">
        <v>0</v>
      </c>
      <c r="G127" s="270">
        <v>0</v>
      </c>
      <c r="H127" s="62">
        <f t="shared" si="4"/>
        <v>0</v>
      </c>
      <c r="I127" s="21"/>
    </row>
    <row r="128" spans="1:9" x14ac:dyDescent="0.25">
      <c r="A128" s="284" t="s">
        <v>66</v>
      </c>
      <c r="B128" s="285"/>
      <c r="C128" s="285"/>
      <c r="D128" s="285"/>
      <c r="E128" s="285"/>
      <c r="F128" s="285"/>
      <c r="G128" s="285"/>
      <c r="H128" s="29">
        <f>SUM(H125:H127)</f>
        <v>0</v>
      </c>
      <c r="I128" s="98">
        <f>H128*(1+$I$8)</f>
        <v>0</v>
      </c>
    </row>
    <row r="129" spans="1:11" x14ac:dyDescent="0.25">
      <c r="A129" s="417" t="s">
        <v>68</v>
      </c>
      <c r="B129" s="418"/>
      <c r="C129" s="418"/>
      <c r="D129" s="418"/>
      <c r="E129" s="418"/>
      <c r="F129" s="418"/>
      <c r="G129" s="418"/>
      <c r="H129" s="418"/>
      <c r="I129" s="419"/>
    </row>
    <row r="130" spans="1:11" x14ac:dyDescent="0.25">
      <c r="A130" s="414" t="s">
        <v>7</v>
      </c>
      <c r="B130" s="415"/>
      <c r="C130" s="415"/>
      <c r="D130" s="415"/>
      <c r="E130" s="415"/>
      <c r="F130" s="415"/>
      <c r="G130" s="416"/>
      <c r="H130" s="31">
        <f>H128+H117+H105+H101+H84+H19+H122+H27+H80+H44+H112+H95+H88+H23</f>
        <v>0</v>
      </c>
      <c r="I130" s="33">
        <f>I128+I122+I117+I112+I105+I101+I84+I27+I19+I80+I44+I95+I23+I88</f>
        <v>0</v>
      </c>
    </row>
    <row r="131" spans="1:11" x14ac:dyDescent="0.25">
      <c r="A131" s="272"/>
      <c r="B131" s="271"/>
      <c r="C131" s="271"/>
      <c r="D131" s="266"/>
      <c r="E131" s="266"/>
      <c r="F131" s="266"/>
      <c r="G131" s="259" t="s">
        <v>485</v>
      </c>
      <c r="H131" s="31">
        <f>H130*I8</f>
        <v>0</v>
      </c>
      <c r="I131" s="22"/>
    </row>
    <row r="132" spans="1:11" ht="15.75" thickBot="1" x14ac:dyDescent="0.3">
      <c r="A132" s="289" t="s">
        <v>8</v>
      </c>
      <c r="B132" s="290"/>
      <c r="C132" s="291"/>
      <c r="D132" s="291"/>
      <c r="E132" s="291"/>
      <c r="F132" s="291"/>
      <c r="G132" s="292"/>
      <c r="H132" s="32">
        <f>H130+H131</f>
        <v>0</v>
      </c>
      <c r="I132" s="23"/>
    </row>
    <row r="133" spans="1:11" ht="15" customHeight="1" x14ac:dyDescent="0.25">
      <c r="A133" s="35"/>
      <c r="B133" s="34"/>
      <c r="C133" s="36"/>
      <c r="D133" s="37"/>
      <c r="E133" s="34"/>
      <c r="F133" s="38"/>
      <c r="G133" s="38"/>
      <c r="H133" s="38"/>
      <c r="I133" s="39"/>
      <c r="K133" s="3"/>
    </row>
    <row r="134" spans="1:11" ht="15" customHeight="1" x14ac:dyDescent="0.25">
      <c r="A134" s="40"/>
      <c r="B134" s="42"/>
      <c r="C134" s="41" t="s">
        <v>76</v>
      </c>
      <c r="D134" s="20"/>
      <c r="E134" s="42"/>
      <c r="F134" s="43" t="s">
        <v>77</v>
      </c>
      <c r="G134" s="44"/>
      <c r="H134" s="44"/>
      <c r="I134" s="45"/>
    </row>
    <row r="135" spans="1:11" ht="15" customHeight="1" x14ac:dyDescent="0.25">
      <c r="A135" s="40"/>
      <c r="B135" s="42"/>
      <c r="C135" s="46" t="s">
        <v>74</v>
      </c>
      <c r="D135" s="20"/>
      <c r="E135" s="42"/>
      <c r="F135" s="47" t="s">
        <v>79</v>
      </c>
      <c r="G135" s="44"/>
      <c r="H135" s="44"/>
      <c r="I135" s="45"/>
    </row>
    <row r="136" spans="1:11" x14ac:dyDescent="0.25">
      <c r="A136" s="40"/>
      <c r="B136" s="123"/>
      <c r="C136" s="46" t="s">
        <v>75</v>
      </c>
      <c r="D136" s="48"/>
      <c r="E136" s="110"/>
      <c r="F136" s="47" t="s">
        <v>78</v>
      </c>
      <c r="G136" s="49"/>
      <c r="H136" s="49"/>
      <c r="I136" s="50"/>
    </row>
    <row r="137" spans="1:11" ht="15.75" thickBot="1" x14ac:dyDescent="0.3">
      <c r="A137" s="51"/>
      <c r="B137" s="124"/>
      <c r="C137" s="52"/>
      <c r="D137" s="53"/>
      <c r="E137" s="111"/>
      <c r="F137" s="54"/>
      <c r="G137" s="54"/>
      <c r="H137" s="54"/>
      <c r="I137" s="55"/>
    </row>
    <row r="187" spans="1:9" x14ac:dyDescent="0.25">
      <c r="B187" s="125" t="s">
        <v>229</v>
      </c>
    </row>
    <row r="191" spans="1:9" s="141" customFormat="1" x14ac:dyDescent="0.25">
      <c r="A191" s="8"/>
      <c r="B191" s="125"/>
      <c r="C191" s="24"/>
      <c r="D191" s="9"/>
      <c r="E191" s="10"/>
      <c r="F191" s="3"/>
      <c r="G191" s="3"/>
      <c r="H191" s="3"/>
      <c r="I191" s="4"/>
    </row>
    <row r="192" spans="1:9" s="141" customFormat="1" x14ac:dyDescent="0.25">
      <c r="A192" s="8"/>
      <c r="B192" s="125"/>
      <c r="C192" s="24"/>
      <c r="D192" s="9"/>
      <c r="E192" s="10"/>
      <c r="F192" s="3"/>
      <c r="G192" s="3"/>
      <c r="H192" s="3"/>
      <c r="I192" s="4"/>
    </row>
    <row r="193" spans="1:9" s="141" customFormat="1" x14ac:dyDescent="0.25">
      <c r="A193" s="8"/>
      <c r="B193" s="125"/>
      <c r="C193" s="24"/>
      <c r="D193" s="9">
        <v>2</v>
      </c>
      <c r="E193" s="10"/>
      <c r="F193" s="3"/>
      <c r="G193" s="3"/>
      <c r="H193" s="3"/>
      <c r="I193" s="4"/>
    </row>
    <row r="217" spans="1:8" x14ac:dyDescent="0.25">
      <c r="A217" s="125"/>
      <c r="F217"/>
      <c r="G217"/>
      <c r="H217"/>
    </row>
    <row r="218" spans="1:8" x14ac:dyDescent="0.25">
      <c r="A218" s="125"/>
      <c r="F218"/>
      <c r="G218"/>
      <c r="H218"/>
    </row>
    <row r="219" spans="1:8" x14ac:dyDescent="0.25">
      <c r="A219" s="125"/>
      <c r="F219"/>
      <c r="G219"/>
      <c r="H219"/>
    </row>
    <row r="220" spans="1:8" x14ac:dyDescent="0.25">
      <c r="A220" s="125"/>
      <c r="F220"/>
      <c r="G220"/>
      <c r="H220"/>
    </row>
    <row r="221" spans="1:8" x14ac:dyDescent="0.25">
      <c r="A221" s="125"/>
      <c r="F221"/>
      <c r="G221"/>
      <c r="H221"/>
    </row>
    <row r="222" spans="1:8" x14ac:dyDescent="0.25">
      <c r="A222" s="125"/>
      <c r="F222"/>
      <c r="G222"/>
      <c r="H222"/>
    </row>
    <row r="223" spans="1:8" x14ac:dyDescent="0.25">
      <c r="A223" s="125"/>
      <c r="F223"/>
      <c r="G223"/>
      <c r="H223"/>
    </row>
    <row r="224" spans="1:8" x14ac:dyDescent="0.25">
      <c r="A224" s="125"/>
      <c r="F224"/>
      <c r="G224"/>
      <c r="H224"/>
    </row>
    <row r="225" spans="1:8" x14ac:dyDescent="0.25">
      <c r="A225" s="125"/>
      <c r="F225"/>
      <c r="G225"/>
      <c r="H225"/>
    </row>
    <row r="226" spans="1:8" x14ac:dyDescent="0.25">
      <c r="A226" s="125"/>
      <c r="F226"/>
      <c r="G226"/>
      <c r="H226"/>
    </row>
    <row r="227" spans="1:8" x14ac:dyDescent="0.25">
      <c r="A227" s="125"/>
      <c r="F227"/>
      <c r="G227"/>
      <c r="H227"/>
    </row>
    <row r="228" spans="1:8" x14ac:dyDescent="0.25">
      <c r="A228" s="125"/>
      <c r="F228"/>
      <c r="G228"/>
      <c r="H228"/>
    </row>
    <row r="229" spans="1:8" x14ac:dyDescent="0.25">
      <c r="A229" s="125"/>
      <c r="F229"/>
      <c r="G229"/>
      <c r="H229"/>
    </row>
    <row r="230" spans="1:8" x14ac:dyDescent="0.25">
      <c r="A230" s="125"/>
      <c r="F230"/>
      <c r="G230"/>
      <c r="H230"/>
    </row>
    <row r="231" spans="1:8" x14ac:dyDescent="0.25">
      <c r="A231" s="125"/>
      <c r="F231"/>
      <c r="G231"/>
      <c r="H231"/>
    </row>
    <row r="232" spans="1:8" x14ac:dyDescent="0.25">
      <c r="A232" s="125"/>
      <c r="F232"/>
      <c r="G232"/>
      <c r="H232"/>
    </row>
    <row r="233" spans="1:8" x14ac:dyDescent="0.25">
      <c r="A233" s="125"/>
      <c r="F233"/>
      <c r="G233"/>
      <c r="H233"/>
    </row>
    <row r="234" spans="1:8" x14ac:dyDescent="0.25">
      <c r="A234" s="125"/>
      <c r="F234"/>
      <c r="G234"/>
      <c r="H234"/>
    </row>
    <row r="235" spans="1:8" x14ac:dyDescent="0.25">
      <c r="A235" s="125"/>
      <c r="F235"/>
      <c r="G235"/>
      <c r="H235"/>
    </row>
    <row r="236" spans="1:8" x14ac:dyDescent="0.25">
      <c r="A236" s="125"/>
      <c r="F236"/>
      <c r="G236"/>
      <c r="H236"/>
    </row>
    <row r="250" spans="1:5" x14ac:dyDescent="0.25">
      <c r="A250" s="275"/>
      <c r="B250" s="275"/>
      <c r="C250" s="275"/>
      <c r="D250" s="275"/>
      <c r="E250" s="275"/>
    </row>
    <row r="255" spans="1:5" x14ac:dyDescent="0.25">
      <c r="A255" s="275"/>
      <c r="B255" s="275"/>
      <c r="C255" s="275"/>
      <c r="D255" s="275"/>
      <c r="E255" s="275"/>
    </row>
    <row r="260" spans="1:5" x14ac:dyDescent="0.25">
      <c r="A260" s="275"/>
      <c r="B260" s="275"/>
      <c r="C260" s="275"/>
      <c r="D260" s="275"/>
      <c r="E260" s="275"/>
    </row>
    <row r="266" spans="1:5" x14ac:dyDescent="0.25">
      <c r="A266" s="275"/>
      <c r="B266" s="275"/>
      <c r="C266" s="275"/>
      <c r="D266" s="275"/>
      <c r="E266" s="275"/>
    </row>
    <row r="272" spans="1:5" x14ac:dyDescent="0.25">
      <c r="A272" s="275"/>
      <c r="B272" s="275"/>
      <c r="C272" s="275"/>
      <c r="D272" s="275"/>
      <c r="E272" s="275"/>
    </row>
    <row r="278" spans="1:5" x14ac:dyDescent="0.25">
      <c r="A278" s="275"/>
      <c r="B278" s="275"/>
      <c r="C278" s="275"/>
      <c r="D278" s="275"/>
      <c r="E278" s="275"/>
    </row>
    <row r="283" spans="1:5" x14ac:dyDescent="0.25">
      <c r="A283" s="275"/>
      <c r="B283" s="275"/>
      <c r="C283" s="275"/>
      <c r="D283" s="275"/>
      <c r="E283" s="275"/>
    </row>
    <row r="290" spans="1:5" x14ac:dyDescent="0.25">
      <c r="A290" s="275"/>
      <c r="B290" s="275"/>
      <c r="C290" s="275"/>
      <c r="D290" s="275"/>
      <c r="E290" s="275"/>
    </row>
    <row r="295" spans="1:5" x14ac:dyDescent="0.25">
      <c r="A295" s="275"/>
      <c r="B295" s="275"/>
      <c r="C295" s="275"/>
      <c r="D295" s="275"/>
      <c r="E295" s="275"/>
    </row>
    <row r="300" spans="1:5" x14ac:dyDescent="0.25">
      <c r="A300" s="275"/>
      <c r="B300" s="275"/>
      <c r="C300" s="275"/>
      <c r="D300" s="275"/>
      <c r="E300" s="275"/>
    </row>
    <row r="306" spans="1:5" x14ac:dyDescent="0.25">
      <c r="A306" s="275"/>
      <c r="B306" s="275"/>
      <c r="C306" s="275"/>
      <c r="D306" s="275"/>
      <c r="E306" s="275"/>
    </row>
    <row r="312" spans="1:5" x14ac:dyDescent="0.25">
      <c r="A312" s="275"/>
      <c r="B312" s="275"/>
      <c r="C312" s="275"/>
      <c r="D312" s="275"/>
      <c r="E312" s="275"/>
    </row>
    <row r="318" spans="1:5" x14ac:dyDescent="0.25">
      <c r="A318" s="275"/>
      <c r="B318" s="275"/>
      <c r="C318" s="275"/>
      <c r="D318" s="275"/>
      <c r="E318" s="275"/>
    </row>
    <row r="323" spans="1:8" x14ac:dyDescent="0.25">
      <c r="A323" s="275"/>
      <c r="B323" s="275"/>
      <c r="C323" s="275"/>
      <c r="D323" s="275"/>
      <c r="E323" s="275"/>
    </row>
    <row r="326" spans="1:8" x14ac:dyDescent="0.25">
      <c r="C326" s="26"/>
      <c r="D326" s="27"/>
      <c r="F326" s="15"/>
      <c r="G326" s="15"/>
      <c r="H326" s="15"/>
    </row>
    <row r="327" spans="1:8" x14ac:dyDescent="0.25">
      <c r="C327" s="26"/>
      <c r="D327" s="28"/>
      <c r="E327" s="112"/>
      <c r="F327" s="14"/>
      <c r="G327" s="14"/>
      <c r="H327" s="15"/>
    </row>
    <row r="328" spans="1:8" x14ac:dyDescent="0.25">
      <c r="C328" s="26"/>
      <c r="D328" s="28"/>
      <c r="E328" s="112"/>
      <c r="F328" s="14"/>
      <c r="G328" s="14"/>
      <c r="H328" s="15"/>
    </row>
    <row r="329" spans="1:8" x14ac:dyDescent="0.25">
      <c r="D329" s="28"/>
      <c r="E329" s="112"/>
      <c r="F329" s="14"/>
      <c r="G329" s="14"/>
    </row>
    <row r="330" spans="1:8" x14ac:dyDescent="0.25">
      <c r="D330" s="28"/>
      <c r="E330" s="112"/>
      <c r="F330" s="14"/>
      <c r="G330" s="14"/>
    </row>
    <row r="331" spans="1:8" x14ac:dyDescent="0.25">
      <c r="D331" s="28"/>
      <c r="E331" s="112"/>
      <c r="F331" s="14"/>
      <c r="G331" s="14"/>
    </row>
    <row r="332" spans="1:8" x14ac:dyDescent="0.25">
      <c r="D332" s="28"/>
      <c r="E332" s="112"/>
      <c r="F332" s="14"/>
      <c r="G332" s="14"/>
    </row>
    <row r="333" spans="1:8" x14ac:dyDescent="0.25">
      <c r="D333" s="28"/>
      <c r="E333" s="112"/>
      <c r="F333" s="14"/>
      <c r="G333" s="14"/>
    </row>
    <row r="334" spans="1:8" x14ac:dyDescent="0.25">
      <c r="A334" s="275" t="s">
        <v>46</v>
      </c>
      <c r="B334" s="275"/>
      <c r="C334" s="275"/>
      <c r="D334" s="275"/>
      <c r="E334" s="275"/>
    </row>
  </sheetData>
  <sheetProtection algorithmName="SHA-512" hashValue="sM1zaJOXjiNY8lPTXpRqLU6nelBZ93o4yX1K94vSW57M4FLd5ncnaXJ8V5Enlu7MOevpA3A8Po4ymweW71ub9g==" saltValue="YjyVias1Hji4eX5P84tpPA==" spinCount="100000" sheet="1" objects="1" scenarios="1"/>
  <mergeCells count="53">
    <mergeCell ref="A44:G44"/>
    <mergeCell ref="A84:G84"/>
    <mergeCell ref="A20:I20"/>
    <mergeCell ref="A23:G23"/>
    <mergeCell ref="A28:I28"/>
    <mergeCell ref="A27:G27"/>
    <mergeCell ref="A24:I24"/>
    <mergeCell ref="A250:E250"/>
    <mergeCell ref="A312:E312"/>
    <mergeCell ref="A278:E278"/>
    <mergeCell ref="A272:E272"/>
    <mergeCell ref="A266:E266"/>
    <mergeCell ref="A260:E260"/>
    <mergeCell ref="A255:E255"/>
    <mergeCell ref="A132:G132"/>
    <mergeCell ref="A117:G117"/>
    <mergeCell ref="A118:I118"/>
    <mergeCell ref="A123:I123"/>
    <mergeCell ref="A128:G128"/>
    <mergeCell ref="A112:G112"/>
    <mergeCell ref="A85:I85"/>
    <mergeCell ref="A318:E318"/>
    <mergeCell ref="A323:E323"/>
    <mergeCell ref="A334:E334"/>
    <mergeCell ref="A283:E283"/>
    <mergeCell ref="A290:E290"/>
    <mergeCell ref="A295:E295"/>
    <mergeCell ref="A300:E300"/>
    <mergeCell ref="A306:E306"/>
    <mergeCell ref="A130:G130"/>
    <mergeCell ref="A122:G122"/>
    <mergeCell ref="A129:I129"/>
    <mergeCell ref="A113:I113"/>
    <mergeCell ref="A96:I96"/>
    <mergeCell ref="A102:I102"/>
    <mergeCell ref="A1:I1"/>
    <mergeCell ref="A2:I2"/>
    <mergeCell ref="A3:I3"/>
    <mergeCell ref="A19:G19"/>
    <mergeCell ref="A10:I10"/>
    <mergeCell ref="A7:I7"/>
    <mergeCell ref="A4:I4"/>
    <mergeCell ref="A5:I5"/>
    <mergeCell ref="A6:I6"/>
    <mergeCell ref="A105:G105"/>
    <mergeCell ref="A106:I106"/>
    <mergeCell ref="A101:G101"/>
    <mergeCell ref="A45:I45"/>
    <mergeCell ref="A80:G80"/>
    <mergeCell ref="A88:G88"/>
    <mergeCell ref="A89:I89"/>
    <mergeCell ref="A95:G95"/>
    <mergeCell ref="A81:I81"/>
  </mergeCells>
  <printOptions horizontalCentered="1"/>
  <pageMargins left="0.51181102362204722" right="0.51181102362204722" top="0.39370078740157483" bottom="0.39370078740157483" header="0.31496062992125984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9"/>
  <sheetViews>
    <sheetView zoomScale="115" zoomScaleNormal="115" workbookViewId="0">
      <selection activeCell="A4" sqref="A3:G4"/>
    </sheetView>
  </sheetViews>
  <sheetFormatPr defaultRowHeight="15" x14ac:dyDescent="0.25"/>
  <cols>
    <col min="1" max="1" width="7" style="10" customWidth="1"/>
    <col min="2" max="2" width="58.5703125" style="24" customWidth="1"/>
    <col min="3" max="3" width="9" style="8" customWidth="1"/>
    <col min="4" max="4" width="14.28515625" style="9" customWidth="1"/>
    <col min="5" max="6" width="13.140625" style="9" customWidth="1"/>
    <col min="7" max="7" width="12.140625" style="9" customWidth="1"/>
    <col min="9" max="9" width="9.140625" customWidth="1"/>
  </cols>
  <sheetData>
    <row r="1" spans="1:9" x14ac:dyDescent="0.25">
      <c r="A1" s="405"/>
      <c r="B1" s="406"/>
      <c r="C1" s="406"/>
      <c r="D1" s="406"/>
      <c r="E1" s="406"/>
      <c r="F1" s="406"/>
      <c r="G1" s="407"/>
    </row>
    <row r="2" spans="1:9" x14ac:dyDescent="0.25">
      <c r="A2" s="408"/>
      <c r="B2" s="409"/>
      <c r="C2" s="409"/>
      <c r="D2" s="409"/>
      <c r="E2" s="409"/>
      <c r="F2" s="409"/>
      <c r="G2" s="410"/>
    </row>
    <row r="3" spans="1:9" x14ac:dyDescent="0.25">
      <c r="A3" s="408" t="s">
        <v>365</v>
      </c>
      <c r="B3" s="409"/>
      <c r="C3" s="409"/>
      <c r="D3" s="409"/>
      <c r="E3" s="409"/>
      <c r="F3" s="409"/>
      <c r="G3" s="410"/>
    </row>
    <row r="4" spans="1:9" ht="15.75" thickBot="1" x14ac:dyDescent="0.3">
      <c r="A4" s="408" t="s">
        <v>70</v>
      </c>
      <c r="B4" s="409"/>
      <c r="C4" s="409"/>
      <c r="D4" s="409"/>
      <c r="E4" s="409"/>
      <c r="F4" s="409"/>
      <c r="G4" s="410"/>
    </row>
    <row r="5" spans="1:9" ht="15.75" thickBot="1" x14ac:dyDescent="0.3">
      <c r="A5" s="159" t="s">
        <v>0</v>
      </c>
      <c r="B5" s="160" t="s">
        <v>2</v>
      </c>
      <c r="C5" s="113" t="s">
        <v>4</v>
      </c>
      <c r="D5" s="411" t="s">
        <v>32</v>
      </c>
      <c r="E5" s="412"/>
      <c r="F5" s="412"/>
      <c r="G5" s="413"/>
      <c r="H5" s="1"/>
    </row>
    <row r="6" spans="1:9" ht="15.75" thickBot="1" x14ac:dyDescent="0.3">
      <c r="A6" s="328" t="s">
        <v>28</v>
      </c>
      <c r="B6" s="329"/>
      <c r="C6" s="329"/>
      <c r="D6" s="329"/>
      <c r="E6" s="329"/>
      <c r="F6" s="329"/>
      <c r="G6" s="330"/>
      <c r="H6" s="1"/>
    </row>
    <row r="7" spans="1:9" s="141" customFormat="1" x14ac:dyDescent="0.25">
      <c r="A7" s="345" t="s">
        <v>306</v>
      </c>
      <c r="B7" s="6" t="s">
        <v>251</v>
      </c>
      <c r="C7" s="221" t="s">
        <v>43</v>
      </c>
      <c r="D7" s="221" t="s">
        <v>44</v>
      </c>
      <c r="E7" s="221" t="s">
        <v>41</v>
      </c>
      <c r="F7" s="403" t="s">
        <v>7</v>
      </c>
      <c r="G7" s="404"/>
      <c r="H7" s="1"/>
    </row>
    <row r="8" spans="1:9" s="141" customFormat="1" x14ac:dyDescent="0.25">
      <c r="A8" s="321"/>
      <c r="B8" s="73" t="s">
        <v>253</v>
      </c>
      <c r="C8" s="221"/>
      <c r="D8" s="214">
        <v>3.3250000000000002</v>
      </c>
      <c r="E8" s="214">
        <v>5.3</v>
      </c>
      <c r="F8" s="347">
        <f>E8*D8</f>
        <v>17.622499999999999</v>
      </c>
      <c r="G8" s="379"/>
      <c r="H8" s="1"/>
    </row>
    <row r="9" spans="1:9" s="141" customFormat="1" x14ac:dyDescent="0.25">
      <c r="A9" s="321"/>
      <c r="B9" s="73" t="s">
        <v>89</v>
      </c>
      <c r="C9" s="221"/>
      <c r="D9" s="214">
        <f>0.15+3.225</f>
        <v>3.375</v>
      </c>
      <c r="E9" s="214">
        <f>0.15+2.475</f>
        <v>2.625</v>
      </c>
      <c r="F9" s="347">
        <f>E9*D9</f>
        <v>8.859375</v>
      </c>
      <c r="G9" s="379"/>
      <c r="H9" s="1"/>
    </row>
    <row r="10" spans="1:9" s="141" customFormat="1" x14ac:dyDescent="0.25">
      <c r="A10" s="322"/>
      <c r="B10" s="73" t="s">
        <v>90</v>
      </c>
      <c r="C10" s="221"/>
      <c r="D10" s="214">
        <f>0.15+3.225</f>
        <v>3.375</v>
      </c>
      <c r="E10" s="214">
        <f>0.15+2.375+0.15</f>
        <v>2.6749999999999998</v>
      </c>
      <c r="F10" s="347">
        <f>E10*D10</f>
        <v>9.0281249999999993</v>
      </c>
      <c r="G10" s="379"/>
      <c r="H10" s="1"/>
    </row>
    <row r="11" spans="1:9" s="141" customFormat="1" x14ac:dyDescent="0.25">
      <c r="A11" s="429" t="s">
        <v>58</v>
      </c>
      <c r="B11" s="430"/>
      <c r="C11" s="430"/>
      <c r="D11" s="430"/>
      <c r="E11" s="431"/>
      <c r="F11" s="323">
        <f>F8+F9+F10</f>
        <v>35.51</v>
      </c>
      <c r="G11" s="324"/>
      <c r="H11" s="1"/>
    </row>
    <row r="12" spans="1:9" s="141" customFormat="1" x14ac:dyDescent="0.25">
      <c r="A12" s="217" t="s">
        <v>316</v>
      </c>
      <c r="B12" s="73" t="s">
        <v>254</v>
      </c>
      <c r="C12" s="221"/>
      <c r="D12" s="214">
        <f>2*0.3</f>
        <v>0.6</v>
      </c>
      <c r="E12" s="214">
        <v>5.3</v>
      </c>
      <c r="F12" s="347">
        <f>E12*D12</f>
        <v>3.1799999999999997</v>
      </c>
      <c r="G12" s="379"/>
      <c r="H12" s="1"/>
      <c r="I12" s="1"/>
    </row>
    <row r="13" spans="1:9" s="141" customFormat="1" x14ac:dyDescent="0.25">
      <c r="A13" s="372" t="s">
        <v>7</v>
      </c>
      <c r="B13" s="373"/>
      <c r="C13" s="373"/>
      <c r="D13" s="373"/>
      <c r="E13" s="373"/>
      <c r="F13" s="393">
        <f>F11+F12</f>
        <v>38.69</v>
      </c>
      <c r="G13" s="394"/>
      <c r="H13" s="1"/>
      <c r="I13" s="1"/>
    </row>
    <row r="14" spans="1:9" s="141" customFormat="1" ht="15" customHeight="1" x14ac:dyDescent="0.25">
      <c r="A14" s="320" t="s">
        <v>317</v>
      </c>
      <c r="B14" s="163" t="s">
        <v>252</v>
      </c>
      <c r="C14" s="221" t="s">
        <v>43</v>
      </c>
      <c r="D14" s="221" t="s">
        <v>44</v>
      </c>
      <c r="E14" s="221" t="s">
        <v>41</v>
      </c>
      <c r="F14" s="403" t="s">
        <v>7</v>
      </c>
      <c r="G14" s="404"/>
      <c r="H14" s="1"/>
      <c r="I14" s="1"/>
    </row>
    <row r="15" spans="1:9" s="141" customFormat="1" ht="14.25" customHeight="1" x14ac:dyDescent="0.25">
      <c r="A15" s="321"/>
      <c r="B15" s="73" t="s">
        <v>253</v>
      </c>
      <c r="C15" s="221"/>
      <c r="D15" s="214">
        <v>3.3250000000000002</v>
      </c>
      <c r="E15" s="214">
        <v>5.3</v>
      </c>
      <c r="F15" s="347">
        <f>E15*D15</f>
        <v>17.622499999999999</v>
      </c>
      <c r="G15" s="379"/>
      <c r="H15" s="1"/>
      <c r="I15" s="1"/>
    </row>
    <row r="16" spans="1:9" s="141" customFormat="1" x14ac:dyDescent="0.25">
      <c r="A16" s="321"/>
      <c r="B16" s="73" t="s">
        <v>89</v>
      </c>
      <c r="C16" s="221"/>
      <c r="D16" s="214">
        <f>0.15+3.225</f>
        <v>3.375</v>
      </c>
      <c r="E16" s="214">
        <f>0.15+2.475</f>
        <v>2.625</v>
      </c>
      <c r="F16" s="347">
        <f>E16*D16</f>
        <v>8.859375</v>
      </c>
      <c r="G16" s="379"/>
      <c r="H16" s="1"/>
      <c r="I16" s="1"/>
    </row>
    <row r="17" spans="1:9" s="141" customFormat="1" x14ac:dyDescent="0.25">
      <c r="A17" s="322"/>
      <c r="B17" s="73" t="s">
        <v>90</v>
      </c>
      <c r="C17" s="221"/>
      <c r="D17" s="214">
        <f>0.15+3.225</f>
        <v>3.375</v>
      </c>
      <c r="E17" s="214">
        <f>0.15+2.375+0.15</f>
        <v>2.6749999999999998</v>
      </c>
      <c r="F17" s="347">
        <f>E17*D17</f>
        <v>9.0281249999999993</v>
      </c>
      <c r="G17" s="379"/>
      <c r="H17" s="1"/>
      <c r="I17" s="1"/>
    </row>
    <row r="18" spans="1:9" s="141" customFormat="1" x14ac:dyDescent="0.25">
      <c r="A18" s="429" t="s">
        <v>58</v>
      </c>
      <c r="B18" s="430"/>
      <c r="C18" s="430"/>
      <c r="D18" s="430"/>
      <c r="E18" s="431"/>
      <c r="F18" s="323">
        <f>F15+F16+F17</f>
        <v>35.51</v>
      </c>
      <c r="G18" s="324"/>
      <c r="H18" s="1"/>
      <c r="I18" s="1"/>
    </row>
    <row r="19" spans="1:9" s="141" customFormat="1" x14ac:dyDescent="0.25">
      <c r="A19" s="217" t="s">
        <v>318</v>
      </c>
      <c r="B19" s="73" t="s">
        <v>254</v>
      </c>
      <c r="C19" s="221"/>
      <c r="D19" s="214">
        <f>5.3+5.3+6.7+6.7</f>
        <v>24</v>
      </c>
      <c r="E19" s="214">
        <v>0.3</v>
      </c>
      <c r="F19" s="347">
        <f>E19*D19</f>
        <v>7.1999999999999993</v>
      </c>
      <c r="G19" s="379"/>
      <c r="H19" s="1"/>
      <c r="I19" s="1"/>
    </row>
    <row r="20" spans="1:9" s="141" customFormat="1" x14ac:dyDescent="0.25">
      <c r="A20" s="372" t="s">
        <v>7</v>
      </c>
      <c r="B20" s="373"/>
      <c r="C20" s="373"/>
      <c r="D20" s="373"/>
      <c r="E20" s="373"/>
      <c r="F20" s="393">
        <f>F18+F19</f>
        <v>42.709999999999994</v>
      </c>
      <c r="G20" s="432"/>
      <c r="H20" s="1"/>
      <c r="I20" s="1"/>
    </row>
    <row r="21" spans="1:9" s="13" customFormat="1" x14ac:dyDescent="0.25">
      <c r="A21" s="320" t="s">
        <v>319</v>
      </c>
      <c r="B21" s="66" t="s">
        <v>84</v>
      </c>
      <c r="C21" s="397" t="s">
        <v>43</v>
      </c>
      <c r="D21" s="397" t="s">
        <v>41</v>
      </c>
      <c r="E21" s="397" t="s">
        <v>42</v>
      </c>
      <c r="F21" s="399" t="s">
        <v>7</v>
      </c>
      <c r="G21" s="400"/>
    </row>
    <row r="22" spans="1:9" s="59" customFormat="1" x14ac:dyDescent="0.25">
      <c r="A22" s="321"/>
      <c r="B22" s="66" t="s">
        <v>85</v>
      </c>
      <c r="C22" s="398"/>
      <c r="D22" s="398"/>
      <c r="E22" s="398"/>
      <c r="F22" s="401"/>
      <c r="G22" s="402"/>
    </row>
    <row r="23" spans="1:9" s="59" customFormat="1" x14ac:dyDescent="0.25">
      <c r="A23" s="321"/>
      <c r="B23" s="66" t="s">
        <v>87</v>
      </c>
      <c r="C23" s="214"/>
      <c r="D23" s="214">
        <v>0.7</v>
      </c>
      <c r="E23" s="214">
        <v>2.1</v>
      </c>
      <c r="F23" s="347">
        <f>E23*D23</f>
        <v>1.47</v>
      </c>
      <c r="G23" s="379"/>
    </row>
    <row r="24" spans="1:9" s="59" customFormat="1" x14ac:dyDescent="0.25">
      <c r="A24" s="322"/>
      <c r="B24" s="66" t="s">
        <v>86</v>
      </c>
      <c r="C24" s="214"/>
      <c r="D24" s="214">
        <v>1.2</v>
      </c>
      <c r="E24" s="214">
        <v>1</v>
      </c>
      <c r="F24" s="347">
        <f>E24*D24</f>
        <v>1.2</v>
      </c>
      <c r="G24" s="379"/>
    </row>
    <row r="25" spans="1:9" s="59" customFormat="1" x14ac:dyDescent="0.25">
      <c r="A25" s="395" t="s">
        <v>58</v>
      </c>
      <c r="B25" s="396"/>
      <c r="C25" s="396"/>
      <c r="D25" s="396"/>
      <c r="E25" s="396"/>
      <c r="F25" s="347">
        <f>F23+F24</f>
        <v>2.67</v>
      </c>
      <c r="G25" s="379"/>
    </row>
    <row r="26" spans="1:9" s="13" customFormat="1" x14ac:dyDescent="0.25">
      <c r="A26" s="320" t="s">
        <v>320</v>
      </c>
      <c r="B26" s="66" t="s">
        <v>88</v>
      </c>
      <c r="C26" s="214" t="s">
        <v>63</v>
      </c>
      <c r="D26" s="214" t="s">
        <v>41</v>
      </c>
      <c r="E26" s="214" t="s">
        <v>42</v>
      </c>
      <c r="F26" s="347" t="s">
        <v>7</v>
      </c>
      <c r="G26" s="379"/>
    </row>
    <row r="27" spans="1:9" s="13" customFormat="1" x14ac:dyDescent="0.25">
      <c r="A27" s="321"/>
      <c r="B27" s="66" t="s">
        <v>87</v>
      </c>
      <c r="C27" s="214"/>
      <c r="D27" s="214">
        <v>0.7</v>
      </c>
      <c r="E27" s="214">
        <v>2.1</v>
      </c>
      <c r="F27" s="347">
        <f>E27*D27</f>
        <v>1.47</v>
      </c>
      <c r="G27" s="379"/>
    </row>
    <row r="28" spans="1:9" s="13" customFormat="1" x14ac:dyDescent="0.25">
      <c r="A28" s="322"/>
      <c r="B28" s="66" t="s">
        <v>86</v>
      </c>
      <c r="C28" s="214"/>
      <c r="D28" s="214">
        <v>1.2</v>
      </c>
      <c r="E28" s="214">
        <v>1</v>
      </c>
      <c r="F28" s="347">
        <f>E28*D28</f>
        <v>1.2</v>
      </c>
      <c r="G28" s="379"/>
    </row>
    <row r="29" spans="1:9" s="13" customFormat="1" x14ac:dyDescent="0.25">
      <c r="A29" s="395" t="s">
        <v>58</v>
      </c>
      <c r="B29" s="396"/>
      <c r="C29" s="396"/>
      <c r="D29" s="396"/>
      <c r="E29" s="396"/>
      <c r="F29" s="347">
        <f>F27+F28</f>
        <v>2.67</v>
      </c>
      <c r="G29" s="379"/>
    </row>
    <row r="30" spans="1:9" s="13" customFormat="1" x14ac:dyDescent="0.25">
      <c r="A30" s="320" t="s">
        <v>321</v>
      </c>
      <c r="B30" s="66" t="s">
        <v>89</v>
      </c>
      <c r="C30" s="214" t="s">
        <v>63</v>
      </c>
      <c r="D30" s="214" t="s">
        <v>41</v>
      </c>
      <c r="E30" s="214" t="s">
        <v>42</v>
      </c>
      <c r="F30" s="347" t="s">
        <v>7</v>
      </c>
      <c r="G30" s="379"/>
    </row>
    <row r="31" spans="1:9" s="13" customFormat="1" x14ac:dyDescent="0.25">
      <c r="A31" s="321"/>
      <c r="B31" s="66" t="s">
        <v>87</v>
      </c>
      <c r="C31" s="214"/>
      <c r="D31" s="214">
        <v>0.7</v>
      </c>
      <c r="E31" s="214">
        <v>2.1</v>
      </c>
      <c r="F31" s="347">
        <f>E31*D31</f>
        <v>1.47</v>
      </c>
      <c r="G31" s="379"/>
    </row>
    <row r="32" spans="1:9" s="13" customFormat="1" x14ac:dyDescent="0.25">
      <c r="A32" s="322"/>
      <c r="B32" s="66" t="s">
        <v>86</v>
      </c>
      <c r="C32" s="214"/>
      <c r="D32" s="214">
        <v>1.2</v>
      </c>
      <c r="E32" s="214">
        <v>1</v>
      </c>
      <c r="F32" s="347">
        <f>E32*D32</f>
        <v>1.2</v>
      </c>
      <c r="G32" s="379"/>
    </row>
    <row r="33" spans="1:10" s="13" customFormat="1" x14ac:dyDescent="0.25">
      <c r="A33" s="395" t="s">
        <v>58</v>
      </c>
      <c r="B33" s="396"/>
      <c r="C33" s="396"/>
      <c r="D33" s="396"/>
      <c r="E33" s="396"/>
      <c r="F33" s="347">
        <f>F31+F32</f>
        <v>2.67</v>
      </c>
      <c r="G33" s="379"/>
    </row>
    <row r="34" spans="1:10" s="13" customFormat="1" x14ac:dyDescent="0.25">
      <c r="A34" s="320" t="s">
        <v>322</v>
      </c>
      <c r="B34" s="66" t="s">
        <v>90</v>
      </c>
      <c r="C34" s="214" t="s">
        <v>63</v>
      </c>
      <c r="D34" s="214" t="s">
        <v>41</v>
      </c>
      <c r="E34" s="214" t="s">
        <v>42</v>
      </c>
      <c r="F34" s="347" t="s">
        <v>7</v>
      </c>
      <c r="G34" s="379"/>
    </row>
    <row r="35" spans="1:10" s="13" customFormat="1" x14ac:dyDescent="0.25">
      <c r="A35" s="321"/>
      <c r="B35" s="66" t="s">
        <v>87</v>
      </c>
      <c r="C35" s="214"/>
      <c r="D35" s="214">
        <v>0.7</v>
      </c>
      <c r="E35" s="214">
        <v>2.1</v>
      </c>
      <c r="F35" s="347">
        <f>E35*D35</f>
        <v>1.47</v>
      </c>
      <c r="G35" s="379"/>
    </row>
    <row r="36" spans="1:10" s="13" customFormat="1" x14ac:dyDescent="0.25">
      <c r="A36" s="322"/>
      <c r="B36" s="66" t="s">
        <v>86</v>
      </c>
      <c r="C36" s="214"/>
      <c r="D36" s="214">
        <v>1.2</v>
      </c>
      <c r="E36" s="214">
        <v>1</v>
      </c>
      <c r="F36" s="347">
        <f>E36*D36</f>
        <v>1.2</v>
      </c>
      <c r="G36" s="379"/>
      <c r="H36"/>
      <c r="I36"/>
      <c r="J36"/>
    </row>
    <row r="37" spans="1:10" s="13" customFormat="1" x14ac:dyDescent="0.25">
      <c r="A37" s="395" t="s">
        <v>58</v>
      </c>
      <c r="B37" s="396"/>
      <c r="C37" s="396"/>
      <c r="D37" s="396"/>
      <c r="E37" s="396"/>
      <c r="F37" s="347">
        <f>F35+F36</f>
        <v>2.67</v>
      </c>
      <c r="G37" s="379"/>
      <c r="H37"/>
      <c r="I37"/>
      <c r="J37"/>
    </row>
    <row r="38" spans="1:10" s="13" customFormat="1" x14ac:dyDescent="0.25">
      <c r="A38" s="320" t="s">
        <v>323</v>
      </c>
      <c r="B38" s="66" t="s">
        <v>91</v>
      </c>
      <c r="C38" s="214" t="s">
        <v>63</v>
      </c>
      <c r="D38" s="214" t="s">
        <v>41</v>
      </c>
      <c r="E38" s="214" t="s">
        <v>42</v>
      </c>
      <c r="F38" s="347" t="s">
        <v>7</v>
      </c>
      <c r="G38" s="379"/>
      <c r="H38"/>
      <c r="I38"/>
      <c r="J38"/>
    </row>
    <row r="39" spans="1:10" s="13" customFormat="1" x14ac:dyDescent="0.25">
      <c r="A39" s="321"/>
      <c r="B39" s="66" t="s">
        <v>87</v>
      </c>
      <c r="C39" s="214"/>
      <c r="D39" s="214">
        <v>0.7</v>
      </c>
      <c r="E39" s="214">
        <v>2.1</v>
      </c>
      <c r="F39" s="347">
        <f>E39*D39</f>
        <v>1.47</v>
      </c>
      <c r="G39" s="379"/>
      <c r="H39"/>
      <c r="I39"/>
      <c r="J39"/>
    </row>
    <row r="40" spans="1:10" s="13" customFormat="1" x14ac:dyDescent="0.25">
      <c r="A40" s="322"/>
      <c r="B40" s="66" t="s">
        <v>86</v>
      </c>
      <c r="C40" s="214"/>
      <c r="D40" s="214">
        <v>0.5</v>
      </c>
      <c r="E40" s="214">
        <v>0.5</v>
      </c>
      <c r="F40" s="347">
        <f>E40*D40</f>
        <v>0.25</v>
      </c>
      <c r="G40" s="379"/>
      <c r="H40"/>
      <c r="I40"/>
      <c r="J40"/>
    </row>
    <row r="41" spans="1:10" s="13" customFormat="1" x14ac:dyDescent="0.25">
      <c r="A41" s="395" t="s">
        <v>58</v>
      </c>
      <c r="B41" s="396"/>
      <c r="C41" s="396"/>
      <c r="D41" s="396"/>
      <c r="E41" s="396"/>
      <c r="F41" s="347">
        <f>F39+F40</f>
        <v>1.72</v>
      </c>
      <c r="G41" s="379"/>
      <c r="H41"/>
      <c r="I41"/>
      <c r="J41"/>
    </row>
    <row r="42" spans="1:10" s="13" customFormat="1" x14ac:dyDescent="0.25">
      <c r="A42" s="372" t="s">
        <v>7</v>
      </c>
      <c r="B42" s="373"/>
      <c r="C42" s="373"/>
      <c r="D42" s="373"/>
      <c r="E42" s="373"/>
      <c r="F42" s="393">
        <f>F41+F37+F33+F29+F25</f>
        <v>12.4</v>
      </c>
      <c r="G42" s="394"/>
      <c r="H42"/>
      <c r="I42"/>
      <c r="J42"/>
    </row>
    <row r="43" spans="1:10" s="141" customFormat="1" ht="36" x14ac:dyDescent="0.25">
      <c r="A43" s="320" t="s">
        <v>104</v>
      </c>
      <c r="B43" s="66" t="s">
        <v>82</v>
      </c>
      <c r="C43" s="221" t="s">
        <v>43</v>
      </c>
      <c r="D43" s="221" t="s">
        <v>44</v>
      </c>
      <c r="E43" s="221" t="s">
        <v>41</v>
      </c>
      <c r="F43" s="403" t="s">
        <v>7</v>
      </c>
      <c r="G43" s="404"/>
      <c r="H43"/>
      <c r="I43"/>
      <c r="J43"/>
    </row>
    <row r="44" spans="1:10" s="141" customFormat="1" x14ac:dyDescent="0.25">
      <c r="A44" s="322"/>
      <c r="B44" s="73" t="s">
        <v>83</v>
      </c>
      <c r="C44" s="221"/>
      <c r="D44" s="214">
        <v>1.65</v>
      </c>
      <c r="E44" s="214">
        <v>1.65</v>
      </c>
      <c r="F44" s="347">
        <f>E44*D44</f>
        <v>2.7224999999999997</v>
      </c>
      <c r="G44" s="379"/>
      <c r="H44"/>
      <c r="I44"/>
      <c r="J44"/>
    </row>
    <row r="45" spans="1:10" s="141" customFormat="1" x14ac:dyDescent="0.25">
      <c r="A45" s="372" t="s">
        <v>7</v>
      </c>
      <c r="B45" s="373"/>
      <c r="C45" s="373"/>
      <c r="D45" s="373"/>
      <c r="E45" s="373"/>
      <c r="F45" s="393">
        <f>F44</f>
        <v>2.7224999999999997</v>
      </c>
      <c r="G45" s="394"/>
      <c r="H45"/>
      <c r="I45"/>
      <c r="J45"/>
    </row>
    <row r="46" spans="1:10" s="141" customFormat="1" x14ac:dyDescent="0.25">
      <c r="A46" s="320" t="s">
        <v>105</v>
      </c>
      <c r="B46" s="60" t="str">
        <f>'ORÇAMENTO (COM TELHADO)'!C16</f>
        <v>DEMOL.MURO/PAREDE PLACA PRÉ-MOLDADA C/TRANSP.C.B.E CARGA</v>
      </c>
      <c r="C46" s="221" t="s">
        <v>43</v>
      </c>
      <c r="D46" s="214" t="s">
        <v>44</v>
      </c>
      <c r="E46" s="214" t="s">
        <v>80</v>
      </c>
      <c r="F46" s="323" t="s">
        <v>7</v>
      </c>
      <c r="G46" s="324"/>
      <c r="H46"/>
      <c r="I46"/>
      <c r="J46"/>
    </row>
    <row r="47" spans="1:10" s="141" customFormat="1" x14ac:dyDescent="0.25">
      <c r="A47" s="321"/>
      <c r="B47" s="60" t="s">
        <v>205</v>
      </c>
      <c r="C47" s="78"/>
      <c r="D47" s="65">
        <f>1.8+1.2+5+3.37</f>
        <v>11.370000000000001</v>
      </c>
      <c r="E47" s="65">
        <v>2.5</v>
      </c>
      <c r="F47" s="350">
        <f>E47*D47</f>
        <v>28.425000000000004</v>
      </c>
      <c r="G47" s="351"/>
      <c r="H47"/>
      <c r="I47"/>
      <c r="J47"/>
    </row>
    <row r="48" spans="1:10" s="141" customFormat="1" x14ac:dyDescent="0.25">
      <c r="A48" s="321"/>
      <c r="B48" s="60" t="s">
        <v>81</v>
      </c>
      <c r="C48" s="227"/>
      <c r="D48" s="214">
        <f>5.3+5.3+6.7+6.7</f>
        <v>24</v>
      </c>
      <c r="E48" s="214">
        <v>2.5</v>
      </c>
      <c r="F48" s="323">
        <f t="shared" ref="F48:F49" si="0">E48*D48</f>
        <v>60</v>
      </c>
      <c r="G48" s="324"/>
      <c r="H48"/>
      <c r="I48"/>
      <c r="J48"/>
    </row>
    <row r="49" spans="1:10" s="141" customFormat="1" x14ac:dyDescent="0.25">
      <c r="A49" s="321"/>
      <c r="B49" s="60" t="s">
        <v>93</v>
      </c>
      <c r="C49" s="227"/>
      <c r="D49" s="214">
        <f>5.3+5.3</f>
        <v>10.6</v>
      </c>
      <c r="E49" s="214">
        <v>0.9</v>
      </c>
      <c r="F49" s="323">
        <f t="shared" si="0"/>
        <v>9.5399999999999991</v>
      </c>
      <c r="G49" s="324"/>
      <c r="H49"/>
      <c r="I49"/>
      <c r="J49"/>
    </row>
    <row r="50" spans="1:10" s="141" customFormat="1" x14ac:dyDescent="0.25">
      <c r="A50" s="321"/>
      <c r="B50" s="188" t="s">
        <v>336</v>
      </c>
      <c r="C50" s="189"/>
      <c r="D50" s="189"/>
      <c r="E50" s="189"/>
      <c r="F50" s="189"/>
      <c r="G50" s="190"/>
      <c r="H50"/>
      <c r="I50"/>
      <c r="J50"/>
    </row>
    <row r="51" spans="1:10" s="141" customFormat="1" x14ac:dyDescent="0.25">
      <c r="A51" s="321"/>
      <c r="B51" s="60" t="s">
        <v>337</v>
      </c>
      <c r="C51" s="227"/>
      <c r="D51" s="214">
        <v>1.2</v>
      </c>
      <c r="E51" s="214">
        <v>1</v>
      </c>
      <c r="F51" s="323">
        <f>E51*D51</f>
        <v>1.2</v>
      </c>
      <c r="G51" s="324"/>
      <c r="H51"/>
      <c r="I51"/>
      <c r="J51"/>
    </row>
    <row r="52" spans="1:10" s="141" customFormat="1" x14ac:dyDescent="0.25">
      <c r="A52" s="322"/>
      <c r="B52" s="187" t="s">
        <v>338</v>
      </c>
      <c r="C52" s="186"/>
      <c r="D52" s="181">
        <v>0.7</v>
      </c>
      <c r="E52" s="181">
        <v>2.1</v>
      </c>
      <c r="F52" s="323">
        <f>E52*D52</f>
        <v>1.47</v>
      </c>
      <c r="G52" s="324"/>
      <c r="H52"/>
      <c r="I52"/>
      <c r="J52"/>
    </row>
    <row r="53" spans="1:10" s="141" customFormat="1" x14ac:dyDescent="0.25">
      <c r="A53" s="352" t="s">
        <v>7</v>
      </c>
      <c r="B53" s="353"/>
      <c r="C53" s="353"/>
      <c r="D53" s="353"/>
      <c r="E53" s="354"/>
      <c r="F53" s="343">
        <f>F47+F48+F49-F51-F52</f>
        <v>95.295000000000002</v>
      </c>
      <c r="G53" s="344"/>
      <c r="H53"/>
      <c r="I53"/>
      <c r="J53"/>
    </row>
    <row r="54" spans="1:10" s="13" customFormat="1" x14ac:dyDescent="0.25">
      <c r="A54" s="320" t="s">
        <v>255</v>
      </c>
      <c r="B54" s="61" t="s">
        <v>92</v>
      </c>
      <c r="C54" s="214" t="s">
        <v>4</v>
      </c>
      <c r="D54" s="347" t="s">
        <v>60</v>
      </c>
      <c r="E54" s="347"/>
      <c r="F54" s="323" t="s">
        <v>7</v>
      </c>
      <c r="G54" s="324"/>
      <c r="H54"/>
      <c r="I54"/>
      <c r="J54"/>
    </row>
    <row r="55" spans="1:10" s="13" customFormat="1" x14ac:dyDescent="0.25">
      <c r="A55" s="322"/>
      <c r="B55" s="66" t="s">
        <v>91</v>
      </c>
      <c r="C55" s="214"/>
      <c r="D55" s="347">
        <v>1</v>
      </c>
      <c r="E55" s="347"/>
      <c r="F55" s="323">
        <f>D55</f>
        <v>1</v>
      </c>
      <c r="G55" s="324"/>
      <c r="H55"/>
      <c r="I55"/>
      <c r="J55"/>
    </row>
    <row r="56" spans="1:10" s="13" customFormat="1" ht="15.75" thickBot="1" x14ac:dyDescent="0.3">
      <c r="A56" s="372" t="s">
        <v>7</v>
      </c>
      <c r="B56" s="373"/>
      <c r="C56" s="373"/>
      <c r="D56" s="373"/>
      <c r="E56" s="373"/>
      <c r="F56" s="339">
        <f>F55</f>
        <v>1</v>
      </c>
      <c r="G56" s="340"/>
      <c r="H56"/>
      <c r="I56"/>
      <c r="J56"/>
    </row>
    <row r="57" spans="1:10" s="141" customFormat="1" ht="24" customHeight="1" x14ac:dyDescent="0.25">
      <c r="A57" s="320" t="s">
        <v>362</v>
      </c>
      <c r="B57" s="61" t="str">
        <f>'ORÇAMENTO (COM TELHADO)'!C18</f>
        <v>EPI/PCMAT/PCMSO/EXAMES/TREINAMENTOS/VISITAS (&gt;= 20 EMPREGADOS) - ÁREAS EDIFICADAS/COBERTAS/FECHADAS</v>
      </c>
      <c r="C57" s="214" t="s">
        <v>43</v>
      </c>
      <c r="D57" s="347" t="s">
        <v>64</v>
      </c>
      <c r="E57" s="347"/>
      <c r="F57" s="323" t="s">
        <v>7</v>
      </c>
      <c r="G57" s="324"/>
      <c r="H57"/>
      <c r="I57"/>
      <c r="J57"/>
    </row>
    <row r="58" spans="1:10" s="141" customFormat="1" x14ac:dyDescent="0.25">
      <c r="A58" s="322"/>
      <c r="B58" s="66" t="s">
        <v>361</v>
      </c>
      <c r="C58" s="214"/>
      <c r="D58" s="347">
        <v>35.51</v>
      </c>
      <c r="E58" s="347"/>
      <c r="F58" s="323">
        <f>D58</f>
        <v>35.51</v>
      </c>
      <c r="G58" s="324"/>
      <c r="H58"/>
      <c r="I58"/>
      <c r="J58"/>
    </row>
    <row r="59" spans="1:10" s="141" customFormat="1" ht="15.75" thickBot="1" x14ac:dyDescent="0.3">
      <c r="A59" s="372" t="s">
        <v>7</v>
      </c>
      <c r="B59" s="373"/>
      <c r="C59" s="373"/>
      <c r="D59" s="373"/>
      <c r="E59" s="373"/>
      <c r="F59" s="339">
        <f>F58</f>
        <v>35.51</v>
      </c>
      <c r="G59" s="340"/>
      <c r="H59"/>
      <c r="I59"/>
      <c r="J59"/>
    </row>
    <row r="60" spans="1:10" s="141" customFormat="1" x14ac:dyDescent="0.25">
      <c r="A60" s="390" t="s">
        <v>256</v>
      </c>
      <c r="B60" s="391"/>
      <c r="C60" s="391"/>
      <c r="D60" s="391"/>
      <c r="E60" s="391"/>
      <c r="F60" s="391"/>
      <c r="G60" s="392"/>
      <c r="H60"/>
      <c r="I60"/>
      <c r="J60"/>
    </row>
    <row r="61" spans="1:10" s="141" customFormat="1" x14ac:dyDescent="0.25">
      <c r="A61" s="320" t="s">
        <v>49</v>
      </c>
      <c r="B61" s="170" t="s">
        <v>258</v>
      </c>
      <c r="C61" s="221" t="s">
        <v>67</v>
      </c>
      <c r="D61" s="171" t="s">
        <v>259</v>
      </c>
      <c r="E61" s="171" t="s">
        <v>260</v>
      </c>
      <c r="F61" s="171" t="s">
        <v>261</v>
      </c>
      <c r="G61" s="228" t="s">
        <v>262</v>
      </c>
      <c r="H61"/>
      <c r="I61"/>
      <c r="J61"/>
    </row>
    <row r="62" spans="1:10" s="141" customFormat="1" x14ac:dyDescent="0.25">
      <c r="A62" s="321"/>
      <c r="B62" s="175" t="s">
        <v>263</v>
      </c>
      <c r="C62" s="221"/>
      <c r="D62" s="214">
        <v>38.69</v>
      </c>
      <c r="E62" s="214">
        <v>0.02</v>
      </c>
      <c r="F62" s="174">
        <v>0.3</v>
      </c>
      <c r="G62" s="215">
        <f>1.3*E62*D62</f>
        <v>1.0059400000000001</v>
      </c>
      <c r="H62"/>
      <c r="I62"/>
      <c r="J62"/>
    </row>
    <row r="63" spans="1:10" s="141" customFormat="1" ht="15" customHeight="1" x14ac:dyDescent="0.25">
      <c r="A63" s="321"/>
      <c r="B63" s="172" t="s">
        <v>265</v>
      </c>
      <c r="C63" s="221"/>
      <c r="D63" s="214">
        <v>38.69</v>
      </c>
      <c r="E63" s="214">
        <v>0.1</v>
      </c>
      <c r="F63" s="174">
        <v>0.3</v>
      </c>
      <c r="G63" s="215">
        <f t="shared" ref="G63:G67" si="1">1.3*E63*D63</f>
        <v>5.0297000000000001</v>
      </c>
      <c r="H63"/>
      <c r="I63"/>
      <c r="J63"/>
    </row>
    <row r="64" spans="1:10" s="141" customFormat="1" ht="15" customHeight="1" x14ac:dyDescent="0.25">
      <c r="A64" s="321"/>
      <c r="B64" s="173" t="s">
        <v>264</v>
      </c>
      <c r="C64" s="221"/>
      <c r="D64" s="214">
        <v>12.4</v>
      </c>
      <c r="E64" s="214">
        <v>0.1</v>
      </c>
      <c r="F64" s="174">
        <v>0.3</v>
      </c>
      <c r="G64" s="215">
        <f t="shared" si="1"/>
        <v>1.6120000000000001</v>
      </c>
      <c r="H64"/>
      <c r="I64"/>
      <c r="J64"/>
    </row>
    <row r="65" spans="1:12" s="141" customFormat="1" ht="15" customHeight="1" x14ac:dyDescent="0.25">
      <c r="A65" s="321"/>
      <c r="B65" s="176" t="s">
        <v>266</v>
      </c>
      <c r="C65" s="221"/>
      <c r="D65" s="214">
        <v>1.98</v>
      </c>
      <c r="E65" s="214">
        <v>7.0000000000000007E-2</v>
      </c>
      <c r="F65" s="174">
        <v>0.3</v>
      </c>
      <c r="G65" s="215">
        <f t="shared" si="1"/>
        <v>0.18018000000000003</v>
      </c>
      <c r="H65"/>
      <c r="I65"/>
      <c r="J65"/>
    </row>
    <row r="66" spans="1:12" s="141" customFormat="1" ht="15" customHeight="1" x14ac:dyDescent="0.25">
      <c r="A66" s="321"/>
      <c r="B66" s="176" t="s">
        <v>355</v>
      </c>
      <c r="C66" s="221"/>
      <c r="D66" s="214">
        <f>F53</f>
        <v>95.295000000000002</v>
      </c>
      <c r="E66" s="214">
        <v>0.05</v>
      </c>
      <c r="F66" s="174">
        <v>0.3</v>
      </c>
      <c r="G66" s="215">
        <f>1.3*D66*E66</f>
        <v>6.1941750000000013</v>
      </c>
      <c r="H66"/>
      <c r="I66"/>
      <c r="J66"/>
    </row>
    <row r="67" spans="1:12" ht="15" customHeight="1" x14ac:dyDescent="0.25">
      <c r="A67" s="321"/>
      <c r="B67" s="176" t="s">
        <v>267</v>
      </c>
      <c r="C67" s="80"/>
      <c r="D67" s="214">
        <f>0.74*0.65</f>
        <v>0.48099999999999998</v>
      </c>
      <c r="E67" s="214">
        <v>0.36</v>
      </c>
      <c r="F67" s="174">
        <v>0.3</v>
      </c>
      <c r="G67" s="215">
        <f t="shared" si="1"/>
        <v>0.22510799999999997</v>
      </c>
    </row>
    <row r="68" spans="1:12" ht="15" customHeight="1" thickBot="1" x14ac:dyDescent="0.3">
      <c r="A68" s="282" t="s">
        <v>7</v>
      </c>
      <c r="B68" s="283"/>
      <c r="C68" s="283"/>
      <c r="D68" s="283"/>
      <c r="E68" s="283"/>
      <c r="F68" s="283"/>
      <c r="G68" s="99">
        <f>SUM(G62:G67)</f>
        <v>14.247103000000001</v>
      </c>
      <c r="K68" s="5"/>
      <c r="L68" s="5"/>
    </row>
    <row r="69" spans="1:12" s="13" customFormat="1" ht="15" customHeight="1" thickBot="1" x14ac:dyDescent="0.3">
      <c r="A69" s="369" t="s">
        <v>198</v>
      </c>
      <c r="B69" s="370"/>
      <c r="C69" s="370"/>
      <c r="D69" s="370"/>
      <c r="E69" s="370"/>
      <c r="F69" s="370"/>
      <c r="G69" s="371"/>
      <c r="H69"/>
      <c r="I69"/>
      <c r="J69"/>
      <c r="K69" s="5"/>
      <c r="L69" s="5"/>
    </row>
    <row r="70" spans="1:12" s="13" customFormat="1" ht="15" customHeight="1" x14ac:dyDescent="0.25">
      <c r="A70" s="321" t="s">
        <v>50</v>
      </c>
      <c r="B70" s="143" t="s">
        <v>200</v>
      </c>
      <c r="C70" s="219" t="s">
        <v>69</v>
      </c>
      <c r="D70" s="350" t="s">
        <v>44</v>
      </c>
      <c r="E70" s="384"/>
      <c r="F70" s="226" t="s">
        <v>62</v>
      </c>
      <c r="G70" s="153" t="s">
        <v>46</v>
      </c>
      <c r="H70"/>
      <c r="I70"/>
      <c r="J70"/>
      <c r="K70" s="5"/>
      <c r="L70" s="5"/>
    </row>
    <row r="71" spans="1:12" s="138" customFormat="1" ht="15" customHeight="1" x14ac:dyDescent="0.25">
      <c r="A71" s="322"/>
      <c r="B71" s="60" t="s">
        <v>202</v>
      </c>
      <c r="C71" s="221"/>
      <c r="D71" s="323">
        <f>(14.85+24)*3</f>
        <v>116.55000000000001</v>
      </c>
      <c r="E71" s="385"/>
      <c r="F71" s="74">
        <v>0.39500000000000002</v>
      </c>
      <c r="G71" s="215">
        <f>F71*D71</f>
        <v>46.037250000000007</v>
      </c>
      <c r="H71"/>
      <c r="I71"/>
      <c r="J71"/>
      <c r="K71" s="139"/>
      <c r="L71" s="139"/>
    </row>
    <row r="72" spans="1:12" s="138" customFormat="1" ht="15" customHeight="1" thickBot="1" x14ac:dyDescent="0.3">
      <c r="A72" s="282" t="s">
        <v>7</v>
      </c>
      <c r="B72" s="283"/>
      <c r="C72" s="283"/>
      <c r="D72" s="283"/>
      <c r="E72" s="283"/>
      <c r="F72" s="283"/>
      <c r="G72" s="161">
        <f>G71</f>
        <v>46.037250000000007</v>
      </c>
      <c r="H72"/>
      <c r="I72"/>
      <c r="J72"/>
      <c r="K72" s="139"/>
      <c r="L72" s="139"/>
    </row>
    <row r="73" spans="1:12" s="138" customFormat="1" ht="15" customHeight="1" thickBot="1" x14ac:dyDescent="0.3">
      <c r="A73" s="386" t="s">
        <v>9</v>
      </c>
      <c r="B73" s="387"/>
      <c r="C73" s="387"/>
      <c r="D73" s="387"/>
      <c r="E73" s="387"/>
      <c r="F73" s="387"/>
      <c r="G73" s="388"/>
      <c r="H73"/>
      <c r="I73"/>
      <c r="J73"/>
      <c r="K73" s="139"/>
      <c r="L73" s="139"/>
    </row>
    <row r="74" spans="1:12" s="141" customFormat="1" ht="15" customHeight="1" x14ac:dyDescent="0.25">
      <c r="A74" s="320" t="s">
        <v>51</v>
      </c>
      <c r="B74" s="143" t="s">
        <v>187</v>
      </c>
      <c r="C74" s="221" t="s">
        <v>4</v>
      </c>
      <c r="D74" s="355" t="s">
        <v>60</v>
      </c>
      <c r="E74" s="389"/>
      <c r="F74" s="389"/>
      <c r="G74" s="356"/>
      <c r="H74"/>
      <c r="I74"/>
      <c r="J74"/>
      <c r="K74" s="144"/>
      <c r="L74" s="144"/>
    </row>
    <row r="75" spans="1:12" s="141" customFormat="1" ht="15" customHeight="1" x14ac:dyDescent="0.25">
      <c r="A75" s="322"/>
      <c r="B75" s="73" t="s">
        <v>419</v>
      </c>
      <c r="C75" s="221"/>
      <c r="D75" s="323">
        <v>10</v>
      </c>
      <c r="E75" s="374"/>
      <c r="F75" s="374"/>
      <c r="G75" s="324"/>
      <c r="H75"/>
      <c r="I75"/>
      <c r="J75"/>
      <c r="K75" s="144"/>
      <c r="L75" s="144"/>
    </row>
    <row r="76" spans="1:12" s="141" customFormat="1" ht="15" customHeight="1" x14ac:dyDescent="0.25">
      <c r="A76" s="282" t="s">
        <v>7</v>
      </c>
      <c r="B76" s="373"/>
      <c r="C76" s="373"/>
      <c r="D76" s="373"/>
      <c r="E76" s="373"/>
      <c r="F76" s="373"/>
      <c r="G76" s="220">
        <f>D75</f>
        <v>10</v>
      </c>
      <c r="H76"/>
      <c r="I76"/>
      <c r="J76"/>
      <c r="K76" s="144"/>
      <c r="L76" s="144"/>
    </row>
    <row r="77" spans="1:12" s="13" customFormat="1" ht="15" customHeight="1" x14ac:dyDescent="0.25">
      <c r="A77" s="359" t="s">
        <v>53</v>
      </c>
      <c r="B77" s="154" t="s">
        <v>225</v>
      </c>
      <c r="C77" s="221" t="s">
        <v>4</v>
      </c>
      <c r="D77" s="323" t="s">
        <v>60</v>
      </c>
      <c r="E77" s="374"/>
      <c r="F77" s="374"/>
      <c r="G77" s="324"/>
      <c r="H77"/>
      <c r="I77"/>
      <c r="J77"/>
      <c r="K77" s="5"/>
      <c r="L77" s="5"/>
    </row>
    <row r="78" spans="1:12" s="13" customFormat="1" ht="15" customHeight="1" x14ac:dyDescent="0.25">
      <c r="A78" s="359"/>
      <c r="B78" s="73" t="s">
        <v>226</v>
      </c>
      <c r="C78" s="221"/>
      <c r="D78" s="323">
        <v>3</v>
      </c>
      <c r="E78" s="374"/>
      <c r="F78" s="374"/>
      <c r="G78" s="324"/>
      <c r="H78"/>
      <c r="I78"/>
      <c r="J78"/>
      <c r="K78" s="5"/>
      <c r="L78" s="5"/>
    </row>
    <row r="79" spans="1:12" s="13" customFormat="1" ht="15" customHeight="1" x14ac:dyDescent="0.25">
      <c r="A79" s="372" t="s">
        <v>7</v>
      </c>
      <c r="B79" s="373"/>
      <c r="C79" s="373"/>
      <c r="D79" s="373"/>
      <c r="E79" s="373"/>
      <c r="F79" s="373"/>
      <c r="G79" s="220">
        <f>D78</f>
        <v>3</v>
      </c>
      <c r="H79"/>
      <c r="I79"/>
      <c r="J79"/>
      <c r="K79" s="5"/>
      <c r="L79" s="5"/>
    </row>
    <row r="80" spans="1:12" s="13" customFormat="1" ht="15" customHeight="1" x14ac:dyDescent="0.25">
      <c r="A80" s="359" t="s">
        <v>54</v>
      </c>
      <c r="B80" s="61" t="s">
        <v>128</v>
      </c>
      <c r="C80" s="221" t="s">
        <v>61</v>
      </c>
      <c r="D80" s="323" t="s">
        <v>44</v>
      </c>
      <c r="E80" s="374"/>
      <c r="F80" s="374"/>
      <c r="G80" s="324"/>
      <c r="H80"/>
      <c r="I80"/>
      <c r="J80"/>
      <c r="K80" s="5"/>
      <c r="L80" s="5"/>
    </row>
    <row r="81" spans="1:12" s="13" customFormat="1" ht="15" customHeight="1" x14ac:dyDescent="0.25">
      <c r="A81" s="359"/>
      <c r="B81" s="60" t="s">
        <v>138</v>
      </c>
      <c r="C81" s="221"/>
      <c r="D81" s="323">
        <v>20</v>
      </c>
      <c r="E81" s="374"/>
      <c r="F81" s="374"/>
      <c r="G81" s="324"/>
      <c r="H81"/>
      <c r="I81"/>
      <c r="J81"/>
      <c r="K81" s="5"/>
      <c r="L81" s="5"/>
    </row>
    <row r="82" spans="1:12" s="13" customFormat="1" ht="15" customHeight="1" x14ac:dyDescent="0.25">
      <c r="A82" s="372" t="s">
        <v>7</v>
      </c>
      <c r="B82" s="373"/>
      <c r="C82" s="373"/>
      <c r="D82" s="373"/>
      <c r="E82" s="373"/>
      <c r="F82" s="373"/>
      <c r="G82" s="220">
        <f>D81</f>
        <v>20</v>
      </c>
      <c r="H82"/>
      <c r="I82"/>
      <c r="J82"/>
      <c r="K82" s="5"/>
      <c r="L82" s="5"/>
    </row>
    <row r="83" spans="1:12" s="13" customFormat="1" ht="15" customHeight="1" x14ac:dyDescent="0.25">
      <c r="A83" s="359" t="s">
        <v>164</v>
      </c>
      <c r="B83" s="101" t="s">
        <v>139</v>
      </c>
      <c r="C83" s="221" t="s">
        <v>61</v>
      </c>
      <c r="D83" s="323" t="s">
        <v>44</v>
      </c>
      <c r="E83" s="374"/>
      <c r="F83" s="374"/>
      <c r="G83" s="324"/>
      <c r="H83"/>
      <c r="I83"/>
      <c r="J83"/>
      <c r="K83" s="5"/>
      <c r="L83" s="5"/>
    </row>
    <row r="84" spans="1:12" s="13" customFormat="1" ht="15" customHeight="1" x14ac:dyDescent="0.25">
      <c r="A84" s="359"/>
      <c r="B84" s="60" t="s">
        <v>137</v>
      </c>
      <c r="C84" s="221"/>
      <c r="D84" s="323">
        <v>100</v>
      </c>
      <c r="E84" s="374"/>
      <c r="F84" s="374"/>
      <c r="G84" s="324"/>
      <c r="H84"/>
      <c r="I84"/>
      <c r="J84"/>
      <c r="K84" s="5"/>
      <c r="L84" s="5"/>
    </row>
    <row r="85" spans="1:12" s="13" customFormat="1" ht="15" customHeight="1" x14ac:dyDescent="0.25">
      <c r="A85" s="372" t="s">
        <v>7</v>
      </c>
      <c r="B85" s="373"/>
      <c r="C85" s="373"/>
      <c r="D85" s="373"/>
      <c r="E85" s="373"/>
      <c r="F85" s="373"/>
      <c r="G85" s="220">
        <f>D84</f>
        <v>100</v>
      </c>
      <c r="H85"/>
      <c r="I85"/>
      <c r="J85"/>
      <c r="K85" s="5"/>
      <c r="L85" s="5"/>
    </row>
    <row r="86" spans="1:12" s="13" customFormat="1" ht="15" customHeight="1" x14ac:dyDescent="0.25">
      <c r="A86" s="320" t="s">
        <v>165</v>
      </c>
      <c r="B86" s="101" t="s">
        <v>197</v>
      </c>
      <c r="C86" s="221" t="s">
        <v>4</v>
      </c>
      <c r="D86" s="323" t="s">
        <v>60</v>
      </c>
      <c r="E86" s="374"/>
      <c r="F86" s="374"/>
      <c r="G86" s="324"/>
      <c r="H86"/>
      <c r="I86"/>
      <c r="J86"/>
      <c r="K86" s="5"/>
      <c r="L86" s="5"/>
    </row>
    <row r="87" spans="1:12" s="13" customFormat="1" ht="15" customHeight="1" x14ac:dyDescent="0.25">
      <c r="A87" s="322"/>
      <c r="B87" s="73" t="s">
        <v>136</v>
      </c>
      <c r="C87" s="221"/>
      <c r="D87" s="323">
        <v>1</v>
      </c>
      <c r="E87" s="374"/>
      <c r="F87" s="374"/>
      <c r="G87" s="324"/>
      <c r="H87"/>
      <c r="I87"/>
      <c r="J87"/>
      <c r="K87" s="5"/>
      <c r="L87" s="5"/>
    </row>
    <row r="88" spans="1:12" s="13" customFormat="1" ht="15" customHeight="1" x14ac:dyDescent="0.25">
      <c r="A88" s="372" t="s">
        <v>7</v>
      </c>
      <c r="B88" s="373"/>
      <c r="C88" s="373"/>
      <c r="D88" s="373"/>
      <c r="E88" s="373"/>
      <c r="F88" s="373"/>
      <c r="G88" s="220">
        <f>D87</f>
        <v>1</v>
      </c>
      <c r="H88"/>
      <c r="I88"/>
      <c r="J88"/>
      <c r="K88" s="5"/>
      <c r="L88" s="5"/>
    </row>
    <row r="89" spans="1:12" s="13" customFormat="1" ht="15" customHeight="1" x14ac:dyDescent="0.25">
      <c r="A89" s="320" t="s">
        <v>166</v>
      </c>
      <c r="B89" s="101" t="s">
        <v>130</v>
      </c>
      <c r="C89" s="221" t="s">
        <v>4</v>
      </c>
      <c r="D89" s="323" t="s">
        <v>60</v>
      </c>
      <c r="E89" s="374"/>
      <c r="F89" s="374"/>
      <c r="G89" s="324"/>
      <c r="H89"/>
      <c r="I89"/>
      <c r="J89"/>
      <c r="K89" s="5"/>
      <c r="L89" s="5"/>
    </row>
    <row r="90" spans="1:12" s="13" customFormat="1" ht="15" customHeight="1" x14ac:dyDescent="0.25">
      <c r="A90" s="322"/>
      <c r="B90" s="73" t="s">
        <v>140</v>
      </c>
      <c r="C90" s="221"/>
      <c r="D90" s="323">
        <v>2</v>
      </c>
      <c r="E90" s="374"/>
      <c r="F90" s="374"/>
      <c r="G90" s="324"/>
      <c r="H90"/>
      <c r="I90"/>
      <c r="J90"/>
      <c r="K90" s="5"/>
      <c r="L90" s="5"/>
    </row>
    <row r="91" spans="1:12" s="13" customFormat="1" ht="15" customHeight="1" x14ac:dyDescent="0.25">
      <c r="A91" s="372" t="s">
        <v>7</v>
      </c>
      <c r="B91" s="373"/>
      <c r="C91" s="373"/>
      <c r="D91" s="373"/>
      <c r="E91" s="383"/>
      <c r="F91" s="373"/>
      <c r="G91" s="220">
        <f>D90</f>
        <v>2</v>
      </c>
      <c r="H91"/>
      <c r="I91"/>
      <c r="J91"/>
      <c r="K91" s="5"/>
      <c r="L91" s="5"/>
    </row>
    <row r="92" spans="1:12" s="141" customFormat="1" ht="15" customHeight="1" x14ac:dyDescent="0.25">
      <c r="A92" s="320" t="s">
        <v>167</v>
      </c>
      <c r="B92" s="103" t="s">
        <v>134</v>
      </c>
      <c r="C92" s="221" t="s">
        <v>4</v>
      </c>
      <c r="D92" s="323" t="s">
        <v>60</v>
      </c>
      <c r="E92" s="374"/>
      <c r="F92" s="374"/>
      <c r="G92" s="324"/>
      <c r="H92"/>
      <c r="I92"/>
      <c r="J92"/>
      <c r="K92" s="144"/>
      <c r="L92" s="144"/>
    </row>
    <row r="93" spans="1:12" s="141" customFormat="1" ht="15" customHeight="1" x14ac:dyDescent="0.25">
      <c r="A93" s="322"/>
      <c r="B93" s="73" t="s">
        <v>141</v>
      </c>
      <c r="C93" s="221"/>
      <c r="D93" s="323">
        <v>2</v>
      </c>
      <c r="E93" s="374"/>
      <c r="F93" s="374"/>
      <c r="G93" s="324"/>
      <c r="H93"/>
      <c r="I93"/>
      <c r="J93"/>
      <c r="K93" s="144"/>
      <c r="L93" s="144"/>
    </row>
    <row r="94" spans="1:12" s="141" customFormat="1" ht="15" customHeight="1" x14ac:dyDescent="0.25">
      <c r="A94" s="372" t="s">
        <v>7</v>
      </c>
      <c r="B94" s="373"/>
      <c r="C94" s="373"/>
      <c r="D94" s="373"/>
      <c r="E94" s="373"/>
      <c r="F94" s="373"/>
      <c r="G94" s="220">
        <f>D93</f>
        <v>2</v>
      </c>
      <c r="H94"/>
      <c r="I94"/>
      <c r="J94"/>
      <c r="K94" s="144"/>
      <c r="L94" s="144"/>
    </row>
    <row r="95" spans="1:12" s="13" customFormat="1" ht="24.75" customHeight="1" x14ac:dyDescent="0.25">
      <c r="A95" s="320" t="s">
        <v>168</v>
      </c>
      <c r="B95" s="143" t="s">
        <v>188</v>
      </c>
      <c r="C95" s="221" t="s">
        <v>4</v>
      </c>
      <c r="D95" s="323" t="s">
        <v>60</v>
      </c>
      <c r="E95" s="374"/>
      <c r="F95" s="374"/>
      <c r="G95" s="324"/>
      <c r="H95"/>
      <c r="I95"/>
      <c r="J95"/>
      <c r="K95" s="5"/>
      <c r="L95" s="5"/>
    </row>
    <row r="96" spans="1:12" s="13" customFormat="1" ht="15" customHeight="1" x14ac:dyDescent="0.25">
      <c r="A96" s="322"/>
      <c r="B96" s="73" t="s">
        <v>189</v>
      </c>
      <c r="C96" s="221"/>
      <c r="D96" s="323">
        <v>1</v>
      </c>
      <c r="E96" s="374"/>
      <c r="F96" s="374"/>
      <c r="G96" s="324"/>
      <c r="H96"/>
      <c r="I96"/>
      <c r="J96"/>
      <c r="K96" s="5"/>
      <c r="L96" s="5"/>
    </row>
    <row r="97" spans="1:12" s="13" customFormat="1" ht="15" customHeight="1" x14ac:dyDescent="0.25">
      <c r="A97" s="352" t="s">
        <v>7</v>
      </c>
      <c r="B97" s="353"/>
      <c r="C97" s="353"/>
      <c r="D97" s="353"/>
      <c r="E97" s="353"/>
      <c r="F97" s="354"/>
      <c r="G97" s="220">
        <f>D96</f>
        <v>1</v>
      </c>
      <c r="H97"/>
      <c r="I97"/>
      <c r="J97"/>
      <c r="K97" s="5"/>
      <c r="L97" s="5"/>
    </row>
    <row r="98" spans="1:12" s="141" customFormat="1" ht="15" customHeight="1" x14ac:dyDescent="0.25">
      <c r="A98" s="320" t="s">
        <v>273</v>
      </c>
      <c r="B98" s="101" t="s">
        <v>135</v>
      </c>
      <c r="C98" s="221" t="s">
        <v>4</v>
      </c>
      <c r="D98" s="323" t="s">
        <v>60</v>
      </c>
      <c r="E98" s="374"/>
      <c r="F98" s="374"/>
      <c r="G98" s="324"/>
      <c r="H98"/>
      <c r="I98"/>
      <c r="J98"/>
      <c r="K98" s="144"/>
      <c r="L98" s="144"/>
    </row>
    <row r="99" spans="1:12" s="141" customFormat="1" ht="15" customHeight="1" x14ac:dyDescent="0.25">
      <c r="A99" s="322"/>
      <c r="B99" s="73" t="s">
        <v>142</v>
      </c>
      <c r="C99" s="221"/>
      <c r="D99" s="323">
        <v>12</v>
      </c>
      <c r="E99" s="374"/>
      <c r="F99" s="374"/>
      <c r="G99" s="324"/>
      <c r="H99"/>
      <c r="I99"/>
      <c r="J99"/>
      <c r="K99" s="144"/>
      <c r="L99" s="144"/>
    </row>
    <row r="100" spans="1:12" s="141" customFormat="1" ht="15" customHeight="1" x14ac:dyDescent="0.25">
      <c r="A100" s="372" t="s">
        <v>7</v>
      </c>
      <c r="B100" s="373"/>
      <c r="C100" s="373"/>
      <c r="D100" s="373"/>
      <c r="E100" s="373"/>
      <c r="F100" s="373"/>
      <c r="G100" s="220">
        <f>D99</f>
        <v>12</v>
      </c>
      <c r="H100"/>
      <c r="I100"/>
      <c r="J100"/>
      <c r="K100" s="144"/>
      <c r="L100" s="144"/>
    </row>
    <row r="101" spans="1:12" s="13" customFormat="1" ht="15" customHeight="1" x14ac:dyDescent="0.25">
      <c r="A101" s="320" t="s">
        <v>169</v>
      </c>
      <c r="B101" s="132" t="s">
        <v>178</v>
      </c>
      <c r="C101" s="221" t="s">
        <v>4</v>
      </c>
      <c r="D101" s="323" t="s">
        <v>60</v>
      </c>
      <c r="E101" s="374"/>
      <c r="F101" s="374"/>
      <c r="G101" s="324"/>
      <c r="H101"/>
      <c r="I101"/>
      <c r="J101"/>
      <c r="K101" s="5"/>
      <c r="L101" s="5"/>
    </row>
    <row r="102" spans="1:12" s="13" customFormat="1" ht="15" customHeight="1" x14ac:dyDescent="0.25">
      <c r="A102" s="322"/>
      <c r="B102" s="73" t="s">
        <v>179</v>
      </c>
      <c r="C102" s="221"/>
      <c r="D102" s="323">
        <v>7</v>
      </c>
      <c r="E102" s="374"/>
      <c r="F102" s="374"/>
      <c r="G102" s="324"/>
      <c r="H102"/>
      <c r="I102"/>
      <c r="J102"/>
    </row>
    <row r="103" spans="1:12" s="13" customFormat="1" ht="15" customHeight="1" x14ac:dyDescent="0.25">
      <c r="A103" s="372" t="s">
        <v>7</v>
      </c>
      <c r="B103" s="373"/>
      <c r="C103" s="373"/>
      <c r="D103" s="373"/>
      <c r="E103" s="373"/>
      <c r="F103" s="373"/>
      <c r="G103" s="220">
        <f>D102</f>
        <v>7</v>
      </c>
      <c r="H103"/>
      <c r="I103"/>
      <c r="J103"/>
    </row>
    <row r="104" spans="1:12" s="141" customFormat="1" ht="15" customHeight="1" x14ac:dyDescent="0.25">
      <c r="A104" s="320" t="s">
        <v>170</v>
      </c>
      <c r="B104" s="103" t="s">
        <v>131</v>
      </c>
      <c r="C104" s="221" t="s">
        <v>4</v>
      </c>
      <c r="D104" s="323" t="s">
        <v>60</v>
      </c>
      <c r="E104" s="374"/>
      <c r="F104" s="374"/>
      <c r="G104" s="324"/>
      <c r="H104"/>
      <c r="I104"/>
      <c r="J104"/>
    </row>
    <row r="105" spans="1:12" s="141" customFormat="1" ht="15" customHeight="1" x14ac:dyDescent="0.25">
      <c r="A105" s="322"/>
      <c r="B105" s="73" t="s">
        <v>143</v>
      </c>
      <c r="C105" s="221"/>
      <c r="D105" s="323">
        <v>7</v>
      </c>
      <c r="E105" s="374"/>
      <c r="F105" s="374"/>
      <c r="G105" s="324"/>
      <c r="H105"/>
      <c r="I105"/>
      <c r="J105"/>
    </row>
    <row r="106" spans="1:12" s="141" customFormat="1" ht="15" customHeight="1" x14ac:dyDescent="0.25">
      <c r="A106" s="372" t="s">
        <v>7</v>
      </c>
      <c r="B106" s="373"/>
      <c r="C106" s="373"/>
      <c r="D106" s="373"/>
      <c r="E106" s="373"/>
      <c r="F106" s="373"/>
      <c r="G106" s="220">
        <f>D105</f>
        <v>7</v>
      </c>
      <c r="H106"/>
      <c r="I106"/>
      <c r="J106"/>
    </row>
    <row r="107" spans="1:12" s="13" customFormat="1" ht="15" customHeight="1" x14ac:dyDescent="0.25">
      <c r="A107" s="320" t="s">
        <v>171</v>
      </c>
      <c r="B107" s="150" t="s">
        <v>192</v>
      </c>
      <c r="C107" s="221" t="s">
        <v>4</v>
      </c>
      <c r="D107" s="323" t="s">
        <v>60</v>
      </c>
      <c r="E107" s="374"/>
      <c r="F107" s="374"/>
      <c r="G107" s="324"/>
      <c r="H107"/>
      <c r="I107"/>
      <c r="J107"/>
    </row>
    <row r="108" spans="1:12" s="13" customFormat="1" ht="15" customHeight="1" x14ac:dyDescent="0.25">
      <c r="A108" s="322"/>
      <c r="B108" s="73" t="s">
        <v>195</v>
      </c>
      <c r="C108" s="221"/>
      <c r="D108" s="323">
        <v>1</v>
      </c>
      <c r="E108" s="374"/>
      <c r="F108" s="374"/>
      <c r="G108" s="324"/>
      <c r="H108"/>
      <c r="I108"/>
      <c r="J108"/>
      <c r="K108" s="5"/>
      <c r="L108" s="5"/>
    </row>
    <row r="109" spans="1:12" s="13" customFormat="1" ht="15" customHeight="1" x14ac:dyDescent="0.25">
      <c r="A109" s="372" t="s">
        <v>7</v>
      </c>
      <c r="B109" s="373"/>
      <c r="C109" s="373"/>
      <c r="D109" s="373"/>
      <c r="E109" s="373"/>
      <c r="F109" s="373"/>
      <c r="G109" s="220">
        <f>D108</f>
        <v>1</v>
      </c>
      <c r="H109"/>
      <c r="I109"/>
      <c r="J109"/>
      <c r="K109" s="5"/>
      <c r="L109" s="5"/>
    </row>
    <row r="110" spans="1:12" s="13" customFormat="1" ht="15" customHeight="1" x14ac:dyDescent="0.25">
      <c r="A110" s="320" t="s">
        <v>172</v>
      </c>
      <c r="B110" s="101" t="s">
        <v>129</v>
      </c>
      <c r="C110" s="221" t="s">
        <v>4</v>
      </c>
      <c r="D110" s="323" t="s">
        <v>60</v>
      </c>
      <c r="E110" s="374"/>
      <c r="F110" s="374"/>
      <c r="G110" s="324"/>
      <c r="H110"/>
      <c r="I110"/>
      <c r="J110"/>
      <c r="K110" s="5"/>
      <c r="L110" s="5"/>
    </row>
    <row r="111" spans="1:12" s="13" customFormat="1" ht="15" customHeight="1" x14ac:dyDescent="0.25">
      <c r="A111" s="322"/>
      <c r="B111" s="73" t="s">
        <v>191</v>
      </c>
      <c r="C111" s="221"/>
      <c r="D111" s="323">
        <v>5</v>
      </c>
      <c r="E111" s="374"/>
      <c r="F111" s="374"/>
      <c r="G111" s="324"/>
      <c r="H111"/>
      <c r="I111"/>
      <c r="J111"/>
      <c r="K111" s="5"/>
      <c r="L111" s="5"/>
    </row>
    <row r="112" spans="1:12" s="13" customFormat="1" ht="15" customHeight="1" x14ac:dyDescent="0.25">
      <c r="A112" s="372" t="s">
        <v>7</v>
      </c>
      <c r="B112" s="373"/>
      <c r="C112" s="373"/>
      <c r="D112" s="373"/>
      <c r="E112" s="373"/>
      <c r="F112" s="373"/>
      <c r="G112" s="220">
        <f>D111</f>
        <v>5</v>
      </c>
      <c r="H112"/>
      <c r="I112"/>
      <c r="J112"/>
      <c r="K112" s="5"/>
      <c r="L112" s="5"/>
    </row>
    <row r="113" spans="1:12" s="13" customFormat="1" ht="15" customHeight="1" x14ac:dyDescent="0.25">
      <c r="A113" s="320" t="s">
        <v>173</v>
      </c>
      <c r="B113" s="142" t="s">
        <v>190</v>
      </c>
      <c r="C113" s="221" t="s">
        <v>4</v>
      </c>
      <c r="D113" s="323" t="s">
        <v>60</v>
      </c>
      <c r="E113" s="374"/>
      <c r="F113" s="374"/>
      <c r="G113" s="324"/>
      <c r="H113"/>
      <c r="I113"/>
      <c r="J113"/>
      <c r="K113" s="5"/>
      <c r="L113" s="5"/>
    </row>
    <row r="114" spans="1:12" s="13" customFormat="1" ht="15" customHeight="1" x14ac:dyDescent="0.25">
      <c r="A114" s="322"/>
      <c r="B114" s="73" t="s">
        <v>340</v>
      </c>
      <c r="C114" s="221"/>
      <c r="D114" s="323">
        <v>1</v>
      </c>
      <c r="E114" s="374"/>
      <c r="F114" s="374"/>
      <c r="G114" s="324"/>
      <c r="H114"/>
      <c r="I114"/>
      <c r="J114"/>
      <c r="K114" s="5"/>
      <c r="L114" s="5"/>
    </row>
    <row r="115" spans="1:12" s="13" customFormat="1" ht="15" customHeight="1" x14ac:dyDescent="0.25">
      <c r="A115" s="372" t="s">
        <v>7</v>
      </c>
      <c r="B115" s="373"/>
      <c r="C115" s="373"/>
      <c r="D115" s="373"/>
      <c r="E115" s="373"/>
      <c r="F115" s="373"/>
      <c r="G115" s="220">
        <f>D114</f>
        <v>1</v>
      </c>
      <c r="H115"/>
      <c r="I115"/>
      <c r="J115"/>
      <c r="K115" s="5"/>
      <c r="L115" s="5"/>
    </row>
    <row r="116" spans="1:12" s="13" customFormat="1" ht="15" customHeight="1" x14ac:dyDescent="0.25">
      <c r="A116" s="380" t="s">
        <v>119</v>
      </c>
      <c r="B116" s="381"/>
      <c r="C116" s="381"/>
      <c r="D116" s="381"/>
      <c r="E116" s="381"/>
      <c r="F116" s="381"/>
      <c r="G116" s="382"/>
      <c r="H116"/>
      <c r="I116"/>
      <c r="J116"/>
      <c r="K116" s="5"/>
      <c r="L116" s="5"/>
    </row>
    <row r="117" spans="1:12" ht="15" customHeight="1" x14ac:dyDescent="0.25">
      <c r="A117" s="320" t="s">
        <v>55</v>
      </c>
      <c r="B117" s="73" t="s">
        <v>122</v>
      </c>
      <c r="C117" s="221" t="s">
        <v>4</v>
      </c>
      <c r="D117" s="323" t="s">
        <v>60</v>
      </c>
      <c r="E117" s="374"/>
      <c r="F117" s="374"/>
      <c r="G117" s="324"/>
    </row>
    <row r="118" spans="1:12" ht="15" customHeight="1" x14ac:dyDescent="0.25">
      <c r="A118" s="322"/>
      <c r="B118" s="73" t="s">
        <v>161</v>
      </c>
      <c r="C118" s="221"/>
      <c r="D118" s="323">
        <v>1</v>
      </c>
      <c r="E118" s="374"/>
      <c r="F118" s="374"/>
      <c r="G118" s="324"/>
    </row>
    <row r="119" spans="1:12" ht="15" customHeight="1" x14ac:dyDescent="0.25">
      <c r="A119" s="372" t="s">
        <v>7</v>
      </c>
      <c r="B119" s="373"/>
      <c r="C119" s="373"/>
      <c r="D119" s="373"/>
      <c r="E119" s="373"/>
      <c r="F119" s="373"/>
      <c r="G119" s="220">
        <f>D118</f>
        <v>1</v>
      </c>
    </row>
    <row r="120" spans="1:12" ht="15" customHeight="1" x14ac:dyDescent="0.25">
      <c r="A120" s="320" t="s">
        <v>274</v>
      </c>
      <c r="B120" s="73" t="s">
        <v>111</v>
      </c>
      <c r="C120" s="221" t="s">
        <v>4</v>
      </c>
      <c r="D120" s="323" t="s">
        <v>60</v>
      </c>
      <c r="E120" s="374"/>
      <c r="F120" s="374"/>
      <c r="G120" s="324"/>
    </row>
    <row r="121" spans="1:12" ht="15" customHeight="1" x14ac:dyDescent="0.25">
      <c r="A121" s="322"/>
      <c r="B121" s="73" t="s">
        <v>160</v>
      </c>
      <c r="C121" s="221"/>
      <c r="D121" s="323">
        <v>1</v>
      </c>
      <c r="E121" s="374"/>
      <c r="F121" s="374"/>
      <c r="G121" s="324"/>
    </row>
    <row r="122" spans="1:12" ht="15" customHeight="1" x14ac:dyDescent="0.25">
      <c r="A122" s="372" t="s">
        <v>7</v>
      </c>
      <c r="B122" s="373"/>
      <c r="C122" s="373"/>
      <c r="D122" s="373"/>
      <c r="E122" s="373"/>
      <c r="F122" s="373"/>
      <c r="G122" s="220">
        <f>D121</f>
        <v>1</v>
      </c>
    </row>
    <row r="123" spans="1:12" ht="15" customHeight="1" x14ac:dyDescent="0.25">
      <c r="A123" s="320" t="s">
        <v>275</v>
      </c>
      <c r="B123" s="73" t="s">
        <v>112</v>
      </c>
      <c r="C123" s="221" t="s">
        <v>4</v>
      </c>
      <c r="D123" s="323" t="s">
        <v>60</v>
      </c>
      <c r="E123" s="374"/>
      <c r="F123" s="374"/>
      <c r="G123" s="324"/>
    </row>
    <row r="124" spans="1:12" ht="15" customHeight="1" x14ac:dyDescent="0.25">
      <c r="A124" s="322"/>
      <c r="B124" s="73" t="s">
        <v>159</v>
      </c>
      <c r="C124" s="221"/>
      <c r="D124" s="323">
        <v>1</v>
      </c>
      <c r="E124" s="374"/>
      <c r="F124" s="374"/>
      <c r="G124" s="324"/>
    </row>
    <row r="125" spans="1:12" ht="15" customHeight="1" x14ac:dyDescent="0.25">
      <c r="A125" s="372" t="s">
        <v>7</v>
      </c>
      <c r="B125" s="373"/>
      <c r="C125" s="373"/>
      <c r="D125" s="373"/>
      <c r="E125" s="373"/>
      <c r="F125" s="373"/>
      <c r="G125" s="220">
        <f>D124</f>
        <v>1</v>
      </c>
    </row>
    <row r="126" spans="1:12" ht="15" customHeight="1" x14ac:dyDescent="0.25">
      <c r="A126" s="320" t="s">
        <v>276</v>
      </c>
      <c r="B126" s="73" t="s">
        <v>113</v>
      </c>
      <c r="C126" s="221" t="s">
        <v>4</v>
      </c>
      <c r="D126" s="323" t="s">
        <v>60</v>
      </c>
      <c r="E126" s="374"/>
      <c r="F126" s="374"/>
      <c r="G126" s="324"/>
    </row>
    <row r="127" spans="1:12" ht="15" customHeight="1" x14ac:dyDescent="0.25">
      <c r="A127" s="322"/>
      <c r="B127" s="73" t="s">
        <v>91</v>
      </c>
      <c r="C127" s="221"/>
      <c r="D127" s="323">
        <v>1</v>
      </c>
      <c r="E127" s="374"/>
      <c r="F127" s="374"/>
      <c r="G127" s="324"/>
    </row>
    <row r="128" spans="1:12" ht="15" customHeight="1" x14ac:dyDescent="0.25">
      <c r="A128" s="372" t="s">
        <v>7</v>
      </c>
      <c r="B128" s="373"/>
      <c r="C128" s="373"/>
      <c r="D128" s="373"/>
      <c r="E128" s="373"/>
      <c r="F128" s="373"/>
      <c r="G128" s="220">
        <f>D127</f>
        <v>1</v>
      </c>
    </row>
    <row r="129" spans="1:7" ht="15" customHeight="1" x14ac:dyDescent="0.25">
      <c r="A129" s="320" t="s">
        <v>277</v>
      </c>
      <c r="B129" s="87" t="s">
        <v>341</v>
      </c>
      <c r="C129" s="221" t="s">
        <v>4</v>
      </c>
      <c r="D129" s="323" t="s">
        <v>60</v>
      </c>
      <c r="E129" s="374"/>
      <c r="F129" s="374"/>
      <c r="G129" s="324"/>
    </row>
    <row r="130" spans="1:7" ht="15" customHeight="1" x14ac:dyDescent="0.25">
      <c r="A130" s="322"/>
      <c r="B130" s="73" t="s">
        <v>158</v>
      </c>
      <c r="C130" s="221"/>
      <c r="D130" s="323">
        <v>1</v>
      </c>
      <c r="E130" s="374"/>
      <c r="F130" s="374"/>
      <c r="G130" s="324"/>
    </row>
    <row r="131" spans="1:7" ht="15" customHeight="1" x14ac:dyDescent="0.25">
      <c r="A131" s="372" t="s">
        <v>7</v>
      </c>
      <c r="B131" s="373"/>
      <c r="C131" s="373"/>
      <c r="D131" s="373"/>
      <c r="E131" s="373"/>
      <c r="F131" s="373"/>
      <c r="G131" s="220">
        <f>D130</f>
        <v>1</v>
      </c>
    </row>
    <row r="132" spans="1:7" ht="15" customHeight="1" x14ac:dyDescent="0.25">
      <c r="A132" s="320" t="s">
        <v>278</v>
      </c>
      <c r="B132" s="73" t="s">
        <v>118</v>
      </c>
      <c r="C132" s="221" t="s">
        <v>4</v>
      </c>
      <c r="D132" s="323" t="s">
        <v>60</v>
      </c>
      <c r="E132" s="374"/>
      <c r="F132" s="374"/>
      <c r="G132" s="324"/>
    </row>
    <row r="133" spans="1:7" ht="15" customHeight="1" x14ac:dyDescent="0.25">
      <c r="A133" s="322"/>
      <c r="B133" s="73" t="s">
        <v>223</v>
      </c>
      <c r="C133" s="221"/>
      <c r="D133" s="323">
        <v>2</v>
      </c>
      <c r="E133" s="374"/>
      <c r="F133" s="374"/>
      <c r="G133" s="324"/>
    </row>
    <row r="134" spans="1:7" ht="15" customHeight="1" x14ac:dyDescent="0.25">
      <c r="A134" s="372" t="s">
        <v>7</v>
      </c>
      <c r="B134" s="373"/>
      <c r="C134" s="373"/>
      <c r="D134" s="373"/>
      <c r="E134" s="373"/>
      <c r="F134" s="373"/>
      <c r="G134" s="220">
        <f>D133</f>
        <v>2</v>
      </c>
    </row>
    <row r="135" spans="1:7" ht="15" customHeight="1" x14ac:dyDescent="0.25">
      <c r="A135" s="320" t="s">
        <v>279</v>
      </c>
      <c r="B135" s="87" t="s">
        <v>126</v>
      </c>
      <c r="C135" s="221" t="s">
        <v>4</v>
      </c>
      <c r="D135" s="323" t="s">
        <v>60</v>
      </c>
      <c r="E135" s="374"/>
      <c r="F135" s="374"/>
      <c r="G135" s="324"/>
    </row>
    <row r="136" spans="1:7" ht="15" customHeight="1" x14ac:dyDescent="0.25">
      <c r="A136" s="322"/>
      <c r="B136" s="73" t="s">
        <v>157</v>
      </c>
      <c r="C136" s="80"/>
      <c r="D136" s="323">
        <v>1</v>
      </c>
      <c r="E136" s="374"/>
      <c r="F136" s="374"/>
      <c r="G136" s="324"/>
    </row>
    <row r="137" spans="1:7" ht="15" customHeight="1" x14ac:dyDescent="0.25">
      <c r="A137" s="372" t="s">
        <v>7</v>
      </c>
      <c r="B137" s="373"/>
      <c r="C137" s="373"/>
      <c r="D137" s="373"/>
      <c r="E137" s="373"/>
      <c r="F137" s="373"/>
      <c r="G137" s="220">
        <f>D136</f>
        <v>1</v>
      </c>
    </row>
    <row r="138" spans="1:7" ht="15" customHeight="1" x14ac:dyDescent="0.25">
      <c r="A138" s="320" t="s">
        <v>280</v>
      </c>
      <c r="B138" s="73" t="s">
        <v>117</v>
      </c>
      <c r="C138" s="221" t="s">
        <v>4</v>
      </c>
      <c r="D138" s="323" t="s">
        <v>60</v>
      </c>
      <c r="E138" s="374"/>
      <c r="F138" s="374"/>
      <c r="G138" s="324"/>
    </row>
    <row r="139" spans="1:7" ht="15" customHeight="1" x14ac:dyDescent="0.25">
      <c r="A139" s="322"/>
      <c r="B139" s="73" t="s">
        <v>155</v>
      </c>
      <c r="C139" s="221"/>
      <c r="D139" s="323">
        <v>1</v>
      </c>
      <c r="E139" s="374"/>
      <c r="F139" s="374"/>
      <c r="G139" s="324"/>
    </row>
    <row r="140" spans="1:7" ht="15" customHeight="1" x14ac:dyDescent="0.25">
      <c r="A140" s="372" t="s">
        <v>7</v>
      </c>
      <c r="B140" s="373"/>
      <c r="C140" s="373"/>
      <c r="D140" s="373"/>
      <c r="E140" s="373"/>
      <c r="F140" s="373"/>
      <c r="G140" s="220">
        <f>D139</f>
        <v>1</v>
      </c>
    </row>
    <row r="141" spans="1:7" ht="15" customHeight="1" x14ac:dyDescent="0.25">
      <c r="A141" s="320" t="s">
        <v>281</v>
      </c>
      <c r="B141" s="87" t="s">
        <v>416</v>
      </c>
      <c r="C141" s="221" t="s">
        <v>4</v>
      </c>
      <c r="D141" s="323" t="s">
        <v>60</v>
      </c>
      <c r="E141" s="374"/>
      <c r="F141" s="374"/>
      <c r="G141" s="324"/>
    </row>
    <row r="142" spans="1:7" ht="15" customHeight="1" x14ac:dyDescent="0.25">
      <c r="A142" s="322"/>
      <c r="B142" s="73" t="s">
        <v>417</v>
      </c>
      <c r="C142" s="221"/>
      <c r="D142" s="323">
        <v>1</v>
      </c>
      <c r="E142" s="374"/>
      <c r="F142" s="374"/>
      <c r="G142" s="324"/>
    </row>
    <row r="143" spans="1:7" ht="15" customHeight="1" x14ac:dyDescent="0.25">
      <c r="A143" s="372" t="s">
        <v>7</v>
      </c>
      <c r="B143" s="373"/>
      <c r="C143" s="373"/>
      <c r="D143" s="373"/>
      <c r="E143" s="373"/>
      <c r="F143" s="373"/>
      <c r="G143" s="220">
        <f>D142</f>
        <v>1</v>
      </c>
    </row>
    <row r="144" spans="1:7" ht="15" customHeight="1" x14ac:dyDescent="0.25">
      <c r="A144" s="320" t="s">
        <v>282</v>
      </c>
      <c r="B144" s="73" t="s">
        <v>156</v>
      </c>
      <c r="C144" s="221" t="s">
        <v>4</v>
      </c>
      <c r="D144" s="323" t="s">
        <v>60</v>
      </c>
      <c r="E144" s="374"/>
      <c r="F144" s="374"/>
      <c r="G144" s="324"/>
    </row>
    <row r="145" spans="1:7" ht="15" customHeight="1" x14ac:dyDescent="0.25">
      <c r="A145" s="322"/>
      <c r="B145" s="73" t="s">
        <v>144</v>
      </c>
      <c r="C145" s="221"/>
      <c r="D145" s="323">
        <v>1</v>
      </c>
      <c r="E145" s="374"/>
      <c r="F145" s="374"/>
      <c r="G145" s="324"/>
    </row>
    <row r="146" spans="1:7" ht="15" customHeight="1" x14ac:dyDescent="0.25">
      <c r="A146" s="372" t="s">
        <v>7</v>
      </c>
      <c r="B146" s="373"/>
      <c r="C146" s="373"/>
      <c r="D146" s="373"/>
      <c r="E146" s="373"/>
      <c r="F146" s="373"/>
      <c r="G146" s="220">
        <f>D145</f>
        <v>1</v>
      </c>
    </row>
    <row r="147" spans="1:7" ht="15" customHeight="1" x14ac:dyDescent="0.25">
      <c r="A147" s="320" t="s">
        <v>283</v>
      </c>
      <c r="B147" s="73" t="s">
        <v>115</v>
      </c>
      <c r="C147" s="221" t="s">
        <v>4</v>
      </c>
      <c r="D147" s="323" t="s">
        <v>60</v>
      </c>
      <c r="E147" s="374"/>
      <c r="F147" s="374"/>
      <c r="G147" s="324"/>
    </row>
    <row r="148" spans="1:7" ht="15" customHeight="1" x14ac:dyDescent="0.25">
      <c r="A148" s="322"/>
      <c r="B148" s="73" t="s">
        <v>145</v>
      </c>
      <c r="C148" s="221"/>
      <c r="D148" s="323">
        <v>1</v>
      </c>
      <c r="E148" s="374"/>
      <c r="F148" s="374"/>
      <c r="G148" s="324"/>
    </row>
    <row r="149" spans="1:7" ht="15" customHeight="1" x14ac:dyDescent="0.25">
      <c r="A149" s="372" t="s">
        <v>7</v>
      </c>
      <c r="B149" s="373"/>
      <c r="C149" s="373"/>
      <c r="D149" s="373"/>
      <c r="E149" s="373"/>
      <c r="F149" s="373"/>
      <c r="G149" s="220">
        <f>D148</f>
        <v>1</v>
      </c>
    </row>
    <row r="150" spans="1:7" ht="15" customHeight="1" x14ac:dyDescent="0.25">
      <c r="A150" s="320" t="s">
        <v>284</v>
      </c>
      <c r="B150" s="73" t="s">
        <v>114</v>
      </c>
      <c r="C150" s="221" t="s">
        <v>4</v>
      </c>
      <c r="D150" s="323" t="s">
        <v>60</v>
      </c>
      <c r="E150" s="374"/>
      <c r="F150" s="374"/>
      <c r="G150" s="324"/>
    </row>
    <row r="151" spans="1:7" ht="15" customHeight="1" x14ac:dyDescent="0.25">
      <c r="A151" s="322"/>
      <c r="B151" s="73" t="s">
        <v>146</v>
      </c>
      <c r="C151" s="221"/>
      <c r="D151" s="323">
        <v>1</v>
      </c>
      <c r="E151" s="374"/>
      <c r="F151" s="374"/>
      <c r="G151" s="324"/>
    </row>
    <row r="152" spans="1:7" ht="15" customHeight="1" x14ac:dyDescent="0.25">
      <c r="A152" s="372" t="s">
        <v>7</v>
      </c>
      <c r="B152" s="373"/>
      <c r="C152" s="373"/>
      <c r="D152" s="373"/>
      <c r="E152" s="373"/>
      <c r="F152" s="373"/>
      <c r="G152" s="220">
        <f>D151</f>
        <v>1</v>
      </c>
    </row>
    <row r="153" spans="1:7" ht="15" customHeight="1" x14ac:dyDescent="0.25">
      <c r="A153" s="320" t="s">
        <v>285</v>
      </c>
      <c r="B153" s="87" t="s">
        <v>413</v>
      </c>
      <c r="C153" s="221" t="s">
        <v>4</v>
      </c>
      <c r="D153" s="323" t="s">
        <v>60</v>
      </c>
      <c r="E153" s="374"/>
      <c r="F153" s="374"/>
      <c r="G153" s="324"/>
    </row>
    <row r="154" spans="1:7" ht="15" customHeight="1" x14ac:dyDescent="0.25">
      <c r="A154" s="322"/>
      <c r="B154" s="73" t="s">
        <v>414</v>
      </c>
      <c r="C154" s="221"/>
      <c r="D154" s="323">
        <v>2</v>
      </c>
      <c r="E154" s="374"/>
      <c r="F154" s="374"/>
      <c r="G154" s="324"/>
    </row>
    <row r="155" spans="1:7" ht="15" customHeight="1" x14ac:dyDescent="0.25">
      <c r="A155" s="372" t="s">
        <v>7</v>
      </c>
      <c r="B155" s="373"/>
      <c r="C155" s="373"/>
      <c r="D155" s="373"/>
      <c r="E155" s="373"/>
      <c r="F155" s="373"/>
      <c r="G155" s="220">
        <f>D154</f>
        <v>2</v>
      </c>
    </row>
    <row r="156" spans="1:7" ht="15" customHeight="1" x14ac:dyDescent="0.25">
      <c r="A156" s="320" t="s">
        <v>286</v>
      </c>
      <c r="B156" s="87" t="s">
        <v>123</v>
      </c>
      <c r="C156" s="221" t="s">
        <v>4</v>
      </c>
      <c r="D156" s="323" t="s">
        <v>60</v>
      </c>
      <c r="E156" s="374"/>
      <c r="F156" s="374"/>
      <c r="G156" s="324"/>
    </row>
    <row r="157" spans="1:7" ht="15" customHeight="1" x14ac:dyDescent="0.25">
      <c r="A157" s="322"/>
      <c r="B157" s="73" t="s">
        <v>147</v>
      </c>
      <c r="C157" s="221"/>
      <c r="D157" s="323">
        <v>2</v>
      </c>
      <c r="E157" s="374"/>
      <c r="F157" s="374"/>
      <c r="G157" s="324"/>
    </row>
    <row r="158" spans="1:7" ht="15" customHeight="1" x14ac:dyDescent="0.25">
      <c r="A158" s="372" t="s">
        <v>7</v>
      </c>
      <c r="B158" s="373"/>
      <c r="C158" s="373"/>
      <c r="D158" s="373"/>
      <c r="E158" s="373"/>
      <c r="F158" s="373"/>
      <c r="G158" s="220">
        <f>D157</f>
        <v>2</v>
      </c>
    </row>
    <row r="159" spans="1:7" ht="15" customHeight="1" x14ac:dyDescent="0.25">
      <c r="A159" s="320" t="s">
        <v>287</v>
      </c>
      <c r="B159" s="85" t="s">
        <v>149</v>
      </c>
      <c r="C159" s="221" t="s">
        <v>4</v>
      </c>
      <c r="D159" s="323" t="s">
        <v>60</v>
      </c>
      <c r="E159" s="374"/>
      <c r="F159" s="374"/>
      <c r="G159" s="324"/>
    </row>
    <row r="160" spans="1:7" ht="15" customHeight="1" x14ac:dyDescent="0.25">
      <c r="A160" s="322"/>
      <c r="B160" s="85" t="s">
        <v>148</v>
      </c>
      <c r="C160" s="221"/>
      <c r="D160" s="323">
        <v>1</v>
      </c>
      <c r="E160" s="374"/>
      <c r="F160" s="374"/>
      <c r="G160" s="324"/>
    </row>
    <row r="161" spans="1:7" ht="15" customHeight="1" x14ac:dyDescent="0.25">
      <c r="A161" s="372" t="s">
        <v>7</v>
      </c>
      <c r="B161" s="373"/>
      <c r="C161" s="373"/>
      <c r="D161" s="373"/>
      <c r="E161" s="373"/>
      <c r="F161" s="373"/>
      <c r="G161" s="220">
        <f>D160</f>
        <v>1</v>
      </c>
    </row>
    <row r="162" spans="1:7" ht="15" customHeight="1" x14ac:dyDescent="0.25">
      <c r="A162" s="320" t="s">
        <v>288</v>
      </c>
      <c r="B162" s="73" t="s">
        <v>109</v>
      </c>
      <c r="C162" s="221" t="s">
        <v>61</v>
      </c>
      <c r="D162" s="323" t="s">
        <v>44</v>
      </c>
      <c r="E162" s="374"/>
      <c r="F162" s="374"/>
      <c r="G162" s="324"/>
    </row>
    <row r="163" spans="1:7" ht="15" customHeight="1" x14ac:dyDescent="0.25">
      <c r="A163" s="322"/>
      <c r="B163" s="73" t="s">
        <v>234</v>
      </c>
      <c r="C163" s="221"/>
      <c r="D163" s="323">
        <v>12</v>
      </c>
      <c r="E163" s="374"/>
      <c r="F163" s="374"/>
      <c r="G163" s="324"/>
    </row>
    <row r="164" spans="1:7" ht="15" customHeight="1" x14ac:dyDescent="0.25">
      <c r="A164" s="372" t="s">
        <v>7</v>
      </c>
      <c r="B164" s="373"/>
      <c r="C164" s="373"/>
      <c r="D164" s="373"/>
      <c r="E164" s="373"/>
      <c r="F164" s="373"/>
      <c r="G164" s="220">
        <f>D163</f>
        <v>12</v>
      </c>
    </row>
    <row r="165" spans="1:7" ht="15" customHeight="1" x14ac:dyDescent="0.25">
      <c r="A165" s="320" t="s">
        <v>289</v>
      </c>
      <c r="B165" s="87" t="s">
        <v>408</v>
      </c>
      <c r="C165" s="221" t="s">
        <v>4</v>
      </c>
      <c r="D165" s="323" t="s">
        <v>60</v>
      </c>
      <c r="E165" s="374"/>
      <c r="F165" s="374"/>
      <c r="G165" s="324"/>
    </row>
    <row r="166" spans="1:7" ht="15" customHeight="1" x14ac:dyDescent="0.25">
      <c r="A166" s="322"/>
      <c r="B166" s="73" t="s">
        <v>409</v>
      </c>
      <c r="C166" s="221"/>
      <c r="D166" s="323">
        <v>6</v>
      </c>
      <c r="E166" s="374"/>
      <c r="F166" s="374"/>
      <c r="G166" s="324"/>
    </row>
    <row r="167" spans="1:7" ht="15" customHeight="1" x14ac:dyDescent="0.25">
      <c r="A167" s="372" t="s">
        <v>7</v>
      </c>
      <c r="B167" s="373"/>
      <c r="C167" s="373"/>
      <c r="D167" s="373"/>
      <c r="E167" s="373"/>
      <c r="F167" s="373"/>
      <c r="G167" s="220">
        <f>D166</f>
        <v>6</v>
      </c>
    </row>
    <row r="168" spans="1:7" ht="15" customHeight="1" x14ac:dyDescent="0.25">
      <c r="A168" s="359" t="s">
        <v>290</v>
      </c>
      <c r="B168" s="73" t="s">
        <v>120</v>
      </c>
      <c r="C168" s="221" t="s">
        <v>4</v>
      </c>
      <c r="D168" s="347" t="s">
        <v>60</v>
      </c>
      <c r="E168" s="347"/>
      <c r="F168" s="347"/>
      <c r="G168" s="379"/>
    </row>
    <row r="169" spans="1:7" ht="15" customHeight="1" x14ac:dyDescent="0.25">
      <c r="A169" s="359"/>
      <c r="B169" s="73" t="s">
        <v>150</v>
      </c>
      <c r="C169" s="221"/>
      <c r="D169" s="347">
        <v>6</v>
      </c>
      <c r="E169" s="347"/>
      <c r="F169" s="347"/>
      <c r="G169" s="379"/>
    </row>
    <row r="170" spans="1:7" ht="15" customHeight="1" x14ac:dyDescent="0.25">
      <c r="A170" s="372" t="s">
        <v>7</v>
      </c>
      <c r="B170" s="373"/>
      <c r="C170" s="373"/>
      <c r="D170" s="373"/>
      <c r="E170" s="373"/>
      <c r="F170" s="373"/>
      <c r="G170" s="220">
        <f>D169</f>
        <v>6</v>
      </c>
    </row>
    <row r="171" spans="1:7" ht="15" customHeight="1" x14ac:dyDescent="0.25">
      <c r="A171" s="378" t="s">
        <v>291</v>
      </c>
      <c r="B171" s="87" t="s">
        <v>410</v>
      </c>
      <c r="C171" s="221" t="s">
        <v>4</v>
      </c>
      <c r="D171" s="323" t="s">
        <v>60</v>
      </c>
      <c r="E171" s="374"/>
      <c r="F171" s="374"/>
      <c r="G171" s="324"/>
    </row>
    <row r="172" spans="1:7" ht="15" customHeight="1" x14ac:dyDescent="0.25">
      <c r="A172" s="322"/>
      <c r="B172" s="73" t="s">
        <v>411</v>
      </c>
      <c r="C172" s="221"/>
      <c r="D172" s="323">
        <v>3</v>
      </c>
      <c r="E172" s="374"/>
      <c r="F172" s="374"/>
      <c r="G172" s="324"/>
    </row>
    <row r="173" spans="1:7" ht="15" customHeight="1" x14ac:dyDescent="0.25">
      <c r="A173" s="372" t="s">
        <v>7</v>
      </c>
      <c r="B173" s="373"/>
      <c r="C173" s="373"/>
      <c r="D173" s="373"/>
      <c r="E173" s="373"/>
      <c r="F173" s="373"/>
      <c r="G173" s="220">
        <f>D172</f>
        <v>3</v>
      </c>
    </row>
    <row r="174" spans="1:7" ht="15" customHeight="1" x14ac:dyDescent="0.25">
      <c r="A174" s="378" t="s">
        <v>292</v>
      </c>
      <c r="B174" s="73" t="s">
        <v>121</v>
      </c>
      <c r="C174" s="221" t="s">
        <v>4</v>
      </c>
      <c r="D174" s="323" t="s">
        <v>60</v>
      </c>
      <c r="E174" s="374"/>
      <c r="F174" s="374"/>
      <c r="G174" s="324"/>
    </row>
    <row r="175" spans="1:7" ht="15" customHeight="1" x14ac:dyDescent="0.25">
      <c r="A175" s="322"/>
      <c r="B175" s="73" t="s">
        <v>151</v>
      </c>
      <c r="C175" s="221"/>
      <c r="D175" s="323">
        <v>3</v>
      </c>
      <c r="E175" s="374"/>
      <c r="F175" s="374"/>
      <c r="G175" s="324"/>
    </row>
    <row r="176" spans="1:7" ht="15" customHeight="1" x14ac:dyDescent="0.25">
      <c r="A176" s="372" t="s">
        <v>7</v>
      </c>
      <c r="B176" s="373"/>
      <c r="C176" s="373"/>
      <c r="D176" s="373"/>
      <c r="E176" s="373"/>
      <c r="F176" s="373"/>
      <c r="G176" s="220">
        <f>D175</f>
        <v>3</v>
      </c>
    </row>
    <row r="177" spans="1:12" ht="15" customHeight="1" x14ac:dyDescent="0.25">
      <c r="A177" s="320" t="s">
        <v>293</v>
      </c>
      <c r="B177" s="73" t="s">
        <v>116</v>
      </c>
      <c r="C177" s="221" t="s">
        <v>4</v>
      </c>
      <c r="D177" s="323" t="s">
        <v>60</v>
      </c>
      <c r="E177" s="374"/>
      <c r="F177" s="374"/>
      <c r="G177" s="324"/>
    </row>
    <row r="178" spans="1:12" ht="15" customHeight="1" x14ac:dyDescent="0.25">
      <c r="A178" s="322"/>
      <c r="B178" s="73" t="s">
        <v>152</v>
      </c>
      <c r="C178" s="221"/>
      <c r="D178" s="323">
        <v>1</v>
      </c>
      <c r="E178" s="374"/>
      <c r="F178" s="374"/>
      <c r="G178" s="324"/>
    </row>
    <row r="179" spans="1:12" ht="15" customHeight="1" x14ac:dyDescent="0.25">
      <c r="A179" s="372" t="s">
        <v>7</v>
      </c>
      <c r="B179" s="373"/>
      <c r="C179" s="373"/>
      <c r="D179" s="373"/>
      <c r="E179" s="373"/>
      <c r="F179" s="373"/>
      <c r="G179" s="220">
        <f>D178</f>
        <v>1</v>
      </c>
    </row>
    <row r="180" spans="1:12" ht="15" customHeight="1" x14ac:dyDescent="0.25">
      <c r="A180" s="320" t="s">
        <v>294</v>
      </c>
      <c r="B180" s="73" t="s">
        <v>124</v>
      </c>
      <c r="C180" s="219" t="s">
        <v>4</v>
      </c>
      <c r="D180" s="323" t="s">
        <v>60</v>
      </c>
      <c r="E180" s="374"/>
      <c r="F180" s="374"/>
      <c r="G180" s="324"/>
    </row>
    <row r="181" spans="1:12" ht="15" customHeight="1" x14ac:dyDescent="0.25">
      <c r="A181" s="322"/>
      <c r="B181" s="106" t="s">
        <v>153</v>
      </c>
      <c r="C181" s="219"/>
      <c r="D181" s="323">
        <v>1</v>
      </c>
      <c r="E181" s="374"/>
      <c r="F181" s="374"/>
      <c r="G181" s="324"/>
    </row>
    <row r="182" spans="1:12" ht="15" customHeight="1" x14ac:dyDescent="0.25">
      <c r="A182" s="372" t="s">
        <v>7</v>
      </c>
      <c r="B182" s="373"/>
      <c r="C182" s="373"/>
      <c r="D182" s="373"/>
      <c r="E182" s="373"/>
      <c r="F182" s="373"/>
      <c r="G182" s="220">
        <f>D181</f>
        <v>1</v>
      </c>
    </row>
    <row r="183" spans="1:12" ht="15" customHeight="1" x14ac:dyDescent="0.25">
      <c r="A183" s="320" t="s">
        <v>295</v>
      </c>
      <c r="B183" s="73" t="s">
        <v>125</v>
      </c>
      <c r="C183" s="221" t="s">
        <v>4</v>
      </c>
      <c r="D183" s="323" t="s">
        <v>60</v>
      </c>
      <c r="E183" s="374"/>
      <c r="F183" s="374"/>
      <c r="G183" s="324"/>
    </row>
    <row r="184" spans="1:12" ht="15" customHeight="1" x14ac:dyDescent="0.25">
      <c r="A184" s="322"/>
      <c r="B184" s="106" t="s">
        <v>154</v>
      </c>
      <c r="C184" s="100"/>
      <c r="D184" s="323">
        <v>1</v>
      </c>
      <c r="E184" s="374"/>
      <c r="F184" s="374"/>
      <c r="G184" s="324"/>
    </row>
    <row r="185" spans="1:12" ht="15" customHeight="1" x14ac:dyDescent="0.25">
      <c r="A185" s="372" t="s">
        <v>7</v>
      </c>
      <c r="B185" s="373"/>
      <c r="C185" s="373"/>
      <c r="D185" s="373"/>
      <c r="E185" s="373"/>
      <c r="F185" s="373"/>
      <c r="G185" s="220">
        <f>D184</f>
        <v>1</v>
      </c>
    </row>
    <row r="186" spans="1:12" s="141" customFormat="1" ht="15" customHeight="1" x14ac:dyDescent="0.25">
      <c r="A186" s="320" t="s">
        <v>296</v>
      </c>
      <c r="B186" s="73" t="s">
        <v>464</v>
      </c>
      <c r="C186" s="230" t="s">
        <v>4</v>
      </c>
      <c r="D186" s="323" t="s">
        <v>60</v>
      </c>
      <c r="E186" s="374"/>
      <c r="F186" s="374"/>
      <c r="G186" s="324"/>
      <c r="J186" s="144"/>
      <c r="K186" s="144"/>
      <c r="L186" s="144"/>
    </row>
    <row r="187" spans="1:12" s="141" customFormat="1" ht="15" customHeight="1" x14ac:dyDescent="0.25">
      <c r="A187" s="322"/>
      <c r="B187" s="106" t="s">
        <v>238</v>
      </c>
      <c r="C187" s="100"/>
      <c r="D187" s="323">
        <v>3</v>
      </c>
      <c r="E187" s="374"/>
      <c r="F187" s="374"/>
      <c r="G187" s="324"/>
      <c r="J187" s="144"/>
      <c r="K187" s="144"/>
      <c r="L187" s="144"/>
    </row>
    <row r="188" spans="1:12" s="141" customFormat="1" ht="15" customHeight="1" x14ac:dyDescent="0.25">
      <c r="A188" s="372" t="s">
        <v>7</v>
      </c>
      <c r="B188" s="373"/>
      <c r="C188" s="373"/>
      <c r="D188" s="373"/>
      <c r="E188" s="373"/>
      <c r="F188" s="373"/>
      <c r="G188" s="231">
        <f>D187</f>
        <v>3</v>
      </c>
      <c r="J188" s="144"/>
      <c r="K188" s="144"/>
      <c r="L188" s="144"/>
    </row>
    <row r="189" spans="1:12" s="141" customFormat="1" ht="15" customHeight="1" x14ac:dyDescent="0.25">
      <c r="A189" s="320" t="s">
        <v>297</v>
      </c>
      <c r="B189" s="73" t="s">
        <v>467</v>
      </c>
      <c r="C189" s="230" t="s">
        <v>4</v>
      </c>
      <c r="D189" s="323" t="s">
        <v>60</v>
      </c>
      <c r="E189" s="374"/>
      <c r="F189" s="374"/>
      <c r="G189" s="324"/>
      <c r="J189" s="144"/>
      <c r="K189" s="144"/>
      <c r="L189" s="144"/>
    </row>
    <row r="190" spans="1:12" s="141" customFormat="1" ht="15" customHeight="1" x14ac:dyDescent="0.25">
      <c r="A190" s="322"/>
      <c r="B190" s="106" t="s">
        <v>238</v>
      </c>
      <c r="C190" s="100"/>
      <c r="D190" s="323">
        <v>1</v>
      </c>
      <c r="E190" s="374"/>
      <c r="F190" s="374"/>
      <c r="G190" s="324"/>
      <c r="J190" s="144"/>
      <c r="K190" s="144"/>
      <c r="L190" s="144"/>
    </row>
    <row r="191" spans="1:12" s="141" customFormat="1" ht="15" customHeight="1" x14ac:dyDescent="0.25">
      <c r="A191" s="372" t="s">
        <v>7</v>
      </c>
      <c r="B191" s="373"/>
      <c r="C191" s="373"/>
      <c r="D191" s="373"/>
      <c r="E191" s="373"/>
      <c r="F191" s="373"/>
      <c r="G191" s="231">
        <f>D190</f>
        <v>1</v>
      </c>
      <c r="J191" s="144"/>
      <c r="K191" s="144"/>
      <c r="L191" s="144"/>
    </row>
    <row r="192" spans="1:12" s="141" customFormat="1" ht="27" customHeight="1" x14ac:dyDescent="0.25">
      <c r="A192" s="320" t="s">
        <v>298</v>
      </c>
      <c r="B192" s="61" t="s">
        <v>468</v>
      </c>
      <c r="C192" s="230" t="s">
        <v>4</v>
      </c>
      <c r="D192" s="323" t="s">
        <v>60</v>
      </c>
      <c r="E192" s="374"/>
      <c r="F192" s="374"/>
      <c r="G192" s="324"/>
      <c r="J192" s="144"/>
      <c r="K192" s="144"/>
      <c r="L192" s="144"/>
    </row>
    <row r="193" spans="1:12" s="141" customFormat="1" ht="15" customHeight="1" x14ac:dyDescent="0.25">
      <c r="A193" s="322"/>
      <c r="B193" s="106" t="s">
        <v>228</v>
      </c>
      <c r="C193" s="100"/>
      <c r="D193" s="323">
        <v>1</v>
      </c>
      <c r="E193" s="374"/>
      <c r="F193" s="374"/>
      <c r="G193" s="324"/>
      <c r="J193" s="144"/>
      <c r="K193" s="144"/>
      <c r="L193" s="144"/>
    </row>
    <row r="194" spans="1:12" s="141" customFormat="1" ht="15" customHeight="1" x14ac:dyDescent="0.25">
      <c r="A194" s="372" t="s">
        <v>7</v>
      </c>
      <c r="B194" s="373"/>
      <c r="C194" s="373"/>
      <c r="D194" s="373"/>
      <c r="E194" s="373"/>
      <c r="F194" s="373"/>
      <c r="G194" s="231">
        <f>D193</f>
        <v>1</v>
      </c>
      <c r="J194" s="144"/>
      <c r="K194" s="144"/>
      <c r="L194" s="144"/>
    </row>
    <row r="195" spans="1:12" ht="15" customHeight="1" x14ac:dyDescent="0.25">
      <c r="A195" s="320" t="s">
        <v>299</v>
      </c>
      <c r="B195" s="73" t="s">
        <v>342</v>
      </c>
      <c r="C195" s="219" t="s">
        <v>4</v>
      </c>
      <c r="D195" s="323" t="s">
        <v>60</v>
      </c>
      <c r="E195" s="374"/>
      <c r="F195" s="374"/>
      <c r="G195" s="324"/>
    </row>
    <row r="196" spans="1:12" ht="15" customHeight="1" x14ac:dyDescent="0.25">
      <c r="A196" s="322"/>
      <c r="B196" s="106" t="s">
        <v>238</v>
      </c>
      <c r="C196" s="100"/>
      <c r="D196" s="323">
        <v>1</v>
      </c>
      <c r="E196" s="374"/>
      <c r="F196" s="374"/>
      <c r="G196" s="324"/>
    </row>
    <row r="197" spans="1:12" ht="15" customHeight="1" x14ac:dyDescent="0.25">
      <c r="A197" s="372" t="s">
        <v>7</v>
      </c>
      <c r="B197" s="373"/>
      <c r="C197" s="373"/>
      <c r="D197" s="373"/>
      <c r="E197" s="373"/>
      <c r="F197" s="373"/>
      <c r="G197" s="220">
        <f>D196</f>
        <v>1</v>
      </c>
    </row>
    <row r="198" spans="1:12" ht="15" customHeight="1" x14ac:dyDescent="0.25">
      <c r="A198" s="320" t="s">
        <v>300</v>
      </c>
      <c r="B198" s="73" t="s">
        <v>237</v>
      </c>
      <c r="C198" s="219" t="s">
        <v>4</v>
      </c>
      <c r="D198" s="323" t="s">
        <v>60</v>
      </c>
      <c r="E198" s="374"/>
      <c r="F198" s="374"/>
      <c r="G198" s="324"/>
    </row>
    <row r="199" spans="1:12" ht="15" customHeight="1" x14ac:dyDescent="0.25">
      <c r="A199" s="322"/>
      <c r="B199" s="106" t="s">
        <v>238</v>
      </c>
      <c r="C199" s="100"/>
      <c r="D199" s="323">
        <v>4</v>
      </c>
      <c r="E199" s="374"/>
      <c r="F199" s="374"/>
      <c r="G199" s="324"/>
    </row>
    <row r="200" spans="1:12" ht="15" customHeight="1" x14ac:dyDescent="0.25">
      <c r="A200" s="372" t="s">
        <v>7</v>
      </c>
      <c r="B200" s="373"/>
      <c r="C200" s="373"/>
      <c r="D200" s="373"/>
      <c r="E200" s="373"/>
      <c r="F200" s="373"/>
      <c r="G200" s="220">
        <f>D199</f>
        <v>4</v>
      </c>
    </row>
    <row r="201" spans="1:12" ht="15" customHeight="1" x14ac:dyDescent="0.25">
      <c r="A201" s="320" t="s">
        <v>344</v>
      </c>
      <c r="B201" s="73" t="s">
        <v>227</v>
      </c>
      <c r="C201" s="219" t="s">
        <v>4</v>
      </c>
      <c r="D201" s="323" t="s">
        <v>60</v>
      </c>
      <c r="E201" s="374"/>
      <c r="F201" s="374"/>
      <c r="G201" s="324"/>
    </row>
    <row r="202" spans="1:12" ht="15" customHeight="1" x14ac:dyDescent="0.25">
      <c r="A202" s="322"/>
      <c r="B202" s="106" t="s">
        <v>228</v>
      </c>
      <c r="C202" s="100"/>
      <c r="D202" s="323">
        <v>1</v>
      </c>
      <c r="E202" s="374"/>
      <c r="F202" s="374"/>
      <c r="G202" s="324"/>
    </row>
    <row r="203" spans="1:12" ht="15" customHeight="1" x14ac:dyDescent="0.25">
      <c r="A203" s="372" t="s">
        <v>7</v>
      </c>
      <c r="B203" s="373"/>
      <c r="C203" s="373"/>
      <c r="D203" s="373"/>
      <c r="E203" s="373"/>
      <c r="F203" s="373"/>
      <c r="G203" s="220">
        <f>D202</f>
        <v>1</v>
      </c>
    </row>
    <row r="204" spans="1:12" ht="15" customHeight="1" x14ac:dyDescent="0.25">
      <c r="A204" s="320" t="s">
        <v>412</v>
      </c>
      <c r="B204" s="73" t="s">
        <v>418</v>
      </c>
      <c r="C204" s="219" t="s">
        <v>4</v>
      </c>
      <c r="D204" s="323" t="s">
        <v>60</v>
      </c>
      <c r="E204" s="374"/>
      <c r="F204" s="374"/>
      <c r="G204" s="324"/>
    </row>
    <row r="205" spans="1:12" ht="15" customHeight="1" x14ac:dyDescent="0.25">
      <c r="A205" s="322"/>
      <c r="B205" s="106" t="s">
        <v>229</v>
      </c>
      <c r="C205" s="100"/>
      <c r="D205" s="323">
        <v>1</v>
      </c>
      <c r="E205" s="374"/>
      <c r="F205" s="374"/>
      <c r="G205" s="324"/>
    </row>
    <row r="206" spans="1:12" ht="15" customHeight="1" x14ac:dyDescent="0.25">
      <c r="A206" s="372" t="s">
        <v>7</v>
      </c>
      <c r="B206" s="373"/>
      <c r="C206" s="373"/>
      <c r="D206" s="373"/>
      <c r="E206" s="373"/>
      <c r="F206" s="373"/>
      <c r="G206" s="220">
        <f>D205</f>
        <v>1</v>
      </c>
    </row>
    <row r="207" spans="1:12" ht="15" customHeight="1" x14ac:dyDescent="0.25">
      <c r="A207" s="320" t="s">
        <v>469</v>
      </c>
      <c r="B207" s="86" t="s">
        <v>108</v>
      </c>
      <c r="C207" s="221" t="s">
        <v>61</v>
      </c>
      <c r="D207" s="323" t="s">
        <v>44</v>
      </c>
      <c r="E207" s="374"/>
      <c r="F207" s="374"/>
      <c r="G207" s="324"/>
    </row>
    <row r="208" spans="1:12" ht="15" customHeight="1" x14ac:dyDescent="0.25">
      <c r="A208" s="322"/>
      <c r="B208" s="60" t="s">
        <v>232</v>
      </c>
      <c r="C208" s="221"/>
      <c r="D208" s="323">
        <v>3</v>
      </c>
      <c r="E208" s="374"/>
      <c r="F208" s="374"/>
      <c r="G208" s="324"/>
    </row>
    <row r="209" spans="1:12" ht="15" customHeight="1" x14ac:dyDescent="0.25">
      <c r="A209" s="372" t="s">
        <v>7</v>
      </c>
      <c r="B209" s="373"/>
      <c r="C209" s="373"/>
      <c r="D209" s="373"/>
      <c r="E209" s="373"/>
      <c r="F209" s="373"/>
      <c r="G209" s="220">
        <f>D208</f>
        <v>3</v>
      </c>
    </row>
    <row r="210" spans="1:12" ht="15" customHeight="1" x14ac:dyDescent="0.25">
      <c r="A210" s="320" t="s">
        <v>470</v>
      </c>
      <c r="B210" s="86" t="s">
        <v>343</v>
      </c>
      <c r="C210" s="221" t="s">
        <v>61</v>
      </c>
      <c r="D210" s="323" t="s">
        <v>44</v>
      </c>
      <c r="E210" s="374"/>
      <c r="F210" s="374"/>
      <c r="G210" s="324"/>
    </row>
    <row r="211" spans="1:12" ht="15" customHeight="1" x14ac:dyDescent="0.25">
      <c r="A211" s="322"/>
      <c r="B211" s="60" t="s">
        <v>345</v>
      </c>
      <c r="C211" s="221"/>
      <c r="D211" s="323">
        <v>3</v>
      </c>
      <c r="E211" s="374"/>
      <c r="F211" s="374"/>
      <c r="G211" s="324"/>
    </row>
    <row r="212" spans="1:12" ht="15" customHeight="1" x14ac:dyDescent="0.25">
      <c r="A212" s="372" t="s">
        <v>7</v>
      </c>
      <c r="B212" s="373"/>
      <c r="C212" s="373"/>
      <c r="D212" s="373"/>
      <c r="E212" s="373"/>
      <c r="F212" s="373"/>
      <c r="G212" s="220">
        <f>D211</f>
        <v>3</v>
      </c>
    </row>
    <row r="213" spans="1:12" ht="15" customHeight="1" x14ac:dyDescent="0.25">
      <c r="A213" s="320" t="s">
        <v>471</v>
      </c>
      <c r="B213" s="156" t="s">
        <v>230</v>
      </c>
      <c r="C213" s="221" t="s">
        <v>61</v>
      </c>
      <c r="D213" s="323" t="s">
        <v>44</v>
      </c>
      <c r="E213" s="374"/>
      <c r="F213" s="374"/>
      <c r="G213" s="324"/>
    </row>
    <row r="214" spans="1:12" ht="15" customHeight="1" x14ac:dyDescent="0.25">
      <c r="A214" s="322"/>
      <c r="B214" s="60" t="s">
        <v>233</v>
      </c>
      <c r="C214" s="221"/>
      <c r="D214" s="323">
        <v>2</v>
      </c>
      <c r="E214" s="374"/>
      <c r="F214" s="374"/>
      <c r="G214" s="324"/>
    </row>
    <row r="215" spans="1:12" ht="15" customHeight="1" thickBot="1" x14ac:dyDescent="0.3">
      <c r="A215" s="372" t="s">
        <v>7</v>
      </c>
      <c r="B215" s="373"/>
      <c r="C215" s="373"/>
      <c r="D215" s="373"/>
      <c r="E215" s="373"/>
      <c r="F215" s="373"/>
      <c r="G215" s="220">
        <f>D214</f>
        <v>2</v>
      </c>
    </row>
    <row r="216" spans="1:12" ht="15.75" thickBot="1" x14ac:dyDescent="0.3">
      <c r="A216" s="328" t="s">
        <v>10</v>
      </c>
      <c r="B216" s="329"/>
      <c r="C216" s="329"/>
      <c r="D216" s="329"/>
      <c r="E216" s="329"/>
      <c r="F216" s="329"/>
      <c r="G216" s="330"/>
      <c r="K216" s="1"/>
      <c r="L216" s="1"/>
    </row>
    <row r="217" spans="1:12" ht="24" x14ac:dyDescent="0.25">
      <c r="A217" s="345" t="s">
        <v>52</v>
      </c>
      <c r="B217" s="75" t="s">
        <v>11</v>
      </c>
      <c r="C217" s="76" t="s">
        <v>43</v>
      </c>
      <c r="D217" s="77" t="s">
        <v>44</v>
      </c>
      <c r="E217" s="77" t="s">
        <v>80</v>
      </c>
      <c r="F217" s="355" t="s">
        <v>7</v>
      </c>
      <c r="G217" s="356"/>
      <c r="K217" s="1"/>
      <c r="L217" s="1"/>
    </row>
    <row r="218" spans="1:12" s="141" customFormat="1" x14ac:dyDescent="0.25">
      <c r="A218" s="321"/>
      <c r="B218" s="60" t="s">
        <v>205</v>
      </c>
      <c r="C218" s="78"/>
      <c r="D218" s="65">
        <f>1.8+1.2+5+3.37</f>
        <v>11.370000000000001</v>
      </c>
      <c r="E218" s="65">
        <v>2.5</v>
      </c>
      <c r="F218" s="323">
        <f>E218*D218</f>
        <v>28.425000000000004</v>
      </c>
      <c r="G218" s="324"/>
      <c r="H218"/>
      <c r="I218"/>
      <c r="J218"/>
      <c r="K218" s="1"/>
      <c r="L218" s="1"/>
    </row>
    <row r="219" spans="1:12" s="141" customFormat="1" x14ac:dyDescent="0.25">
      <c r="A219" s="321"/>
      <c r="B219" s="60" t="s">
        <v>81</v>
      </c>
      <c r="C219" s="227"/>
      <c r="D219" s="214">
        <f>5.3+5.3+6.7+6.7</f>
        <v>24</v>
      </c>
      <c r="E219" s="214">
        <v>2.5</v>
      </c>
      <c r="F219" s="323">
        <f t="shared" ref="F219:F220" si="2">E219*D219</f>
        <v>60</v>
      </c>
      <c r="G219" s="324"/>
      <c r="H219"/>
      <c r="I219"/>
      <c r="J219"/>
      <c r="K219" s="1"/>
      <c r="L219" s="1"/>
    </row>
    <row r="220" spans="1:12" s="141" customFormat="1" x14ac:dyDescent="0.25">
      <c r="A220" s="321"/>
      <c r="B220" s="60" t="s">
        <v>93</v>
      </c>
      <c r="C220" s="227"/>
      <c r="D220" s="214">
        <f>5.3+5.3</f>
        <v>10.6</v>
      </c>
      <c r="E220" s="214">
        <v>0.9</v>
      </c>
      <c r="F220" s="323">
        <f t="shared" si="2"/>
        <v>9.5399999999999991</v>
      </c>
      <c r="G220" s="324"/>
      <c r="H220"/>
      <c r="I220"/>
      <c r="J220"/>
      <c r="K220" s="1"/>
      <c r="L220" s="1"/>
    </row>
    <row r="221" spans="1:12" x14ac:dyDescent="0.25">
      <c r="A221" s="321"/>
      <c r="B221" s="375" t="s">
        <v>336</v>
      </c>
      <c r="C221" s="376"/>
      <c r="D221" s="376"/>
      <c r="E221" s="376"/>
      <c r="F221" s="376"/>
      <c r="G221" s="377"/>
      <c r="K221" s="1"/>
      <c r="L221" s="1"/>
    </row>
    <row r="222" spans="1:12" s="141" customFormat="1" ht="15" customHeight="1" x14ac:dyDescent="0.25">
      <c r="A222" s="321"/>
      <c r="B222" s="60" t="s">
        <v>337</v>
      </c>
      <c r="C222" s="227"/>
      <c r="D222" s="214">
        <v>1.2</v>
      </c>
      <c r="E222" s="214">
        <v>1</v>
      </c>
      <c r="F222" s="323">
        <f>E222*D222</f>
        <v>1.2</v>
      </c>
      <c r="G222" s="324"/>
      <c r="H222"/>
      <c r="I222"/>
      <c r="J222"/>
      <c r="K222" s="144"/>
      <c r="L222" s="144"/>
    </row>
    <row r="223" spans="1:12" s="141" customFormat="1" ht="15" customHeight="1" x14ac:dyDescent="0.25">
      <c r="A223" s="322"/>
      <c r="B223" s="187" t="s">
        <v>338</v>
      </c>
      <c r="C223" s="186"/>
      <c r="D223" s="181">
        <v>0.7</v>
      </c>
      <c r="E223" s="181">
        <v>2.1</v>
      </c>
      <c r="F223" s="323">
        <f>E223*D223</f>
        <v>1.47</v>
      </c>
      <c r="G223" s="324"/>
      <c r="H223"/>
      <c r="I223"/>
      <c r="J223"/>
      <c r="K223" s="144"/>
      <c r="L223" s="144"/>
    </row>
    <row r="224" spans="1:12" s="141" customFormat="1" ht="15" customHeight="1" thickBot="1" x14ac:dyDescent="0.3">
      <c r="A224" s="420" t="s">
        <v>7</v>
      </c>
      <c r="B224" s="421"/>
      <c r="C224" s="421"/>
      <c r="D224" s="421"/>
      <c r="E224" s="422"/>
      <c r="F224" s="339">
        <f>F218+F219+F220-F222-F223</f>
        <v>95.295000000000002</v>
      </c>
      <c r="G224" s="340"/>
      <c r="H224"/>
      <c r="I224"/>
      <c r="J224"/>
      <c r="K224" s="144"/>
      <c r="L224" s="144"/>
    </row>
    <row r="225" spans="1:12" s="141" customFormat="1" ht="15" customHeight="1" thickBot="1" x14ac:dyDescent="0.3">
      <c r="A225" s="328" t="s">
        <v>239</v>
      </c>
      <c r="B225" s="329"/>
      <c r="C225" s="329"/>
      <c r="D225" s="329"/>
      <c r="E225" s="329"/>
      <c r="F225" s="329"/>
      <c r="G225" s="330"/>
      <c r="H225"/>
      <c r="I225"/>
      <c r="J225"/>
      <c r="K225" s="144"/>
      <c r="L225" s="144"/>
    </row>
    <row r="226" spans="1:12" s="141" customFormat="1" x14ac:dyDescent="0.25">
      <c r="A226" s="322" t="s">
        <v>56</v>
      </c>
      <c r="B226" s="73" t="s">
        <v>241</v>
      </c>
      <c r="C226" s="76" t="s">
        <v>43</v>
      </c>
      <c r="D226" s="77" t="s">
        <v>41</v>
      </c>
      <c r="E226" s="77" t="s">
        <v>44</v>
      </c>
      <c r="F226" s="355" t="s">
        <v>7</v>
      </c>
      <c r="G226" s="356"/>
      <c r="H226"/>
      <c r="I226"/>
      <c r="J226"/>
      <c r="K226" s="1"/>
      <c r="L226" s="1"/>
    </row>
    <row r="227" spans="1:12" s="141" customFormat="1" x14ac:dyDescent="0.25">
      <c r="A227" s="359"/>
      <c r="B227" s="60" t="s">
        <v>242</v>
      </c>
      <c r="C227" s="78"/>
      <c r="D227" s="65">
        <v>5.3</v>
      </c>
      <c r="E227" s="65">
        <v>6.7</v>
      </c>
      <c r="F227" s="323">
        <f>E227*D227</f>
        <v>35.51</v>
      </c>
      <c r="G227" s="324"/>
      <c r="H227"/>
      <c r="I227"/>
      <c r="J227"/>
      <c r="K227" s="1"/>
      <c r="L227" s="1"/>
    </row>
    <row r="228" spans="1:12" s="141" customFormat="1" ht="15.75" thickBot="1" x14ac:dyDescent="0.3">
      <c r="A228" s="423" t="s">
        <v>7</v>
      </c>
      <c r="B228" s="424"/>
      <c r="C228" s="424"/>
      <c r="D228" s="424"/>
      <c r="E228" s="425"/>
      <c r="F228" s="339">
        <f>F227</f>
        <v>35.51</v>
      </c>
      <c r="G228" s="340"/>
      <c r="H228"/>
      <c r="I228"/>
      <c r="J228"/>
      <c r="K228" s="1"/>
      <c r="L228" s="1"/>
    </row>
    <row r="229" spans="1:12" s="141" customFormat="1" ht="15.75" thickBot="1" x14ac:dyDescent="0.3">
      <c r="A229" s="328" t="s">
        <v>247</v>
      </c>
      <c r="B229" s="329"/>
      <c r="C229" s="329"/>
      <c r="D229" s="329"/>
      <c r="E229" s="329"/>
      <c r="F229" s="329"/>
      <c r="G229" s="330"/>
      <c r="H229"/>
      <c r="I229"/>
      <c r="J229"/>
      <c r="K229" s="1"/>
      <c r="L229" s="1"/>
    </row>
    <row r="230" spans="1:12" s="141" customFormat="1" x14ac:dyDescent="0.25">
      <c r="A230" s="345" t="s">
        <v>57</v>
      </c>
      <c r="B230" s="178" t="s">
        <v>268</v>
      </c>
      <c r="C230" s="76" t="s">
        <v>43</v>
      </c>
      <c r="D230" s="77" t="s">
        <v>41</v>
      </c>
      <c r="E230" s="77" t="s">
        <v>44</v>
      </c>
      <c r="F230" s="355" t="s">
        <v>7</v>
      </c>
      <c r="G230" s="356"/>
      <c r="H230"/>
      <c r="I230"/>
      <c r="J230"/>
      <c r="K230" s="1"/>
      <c r="L230" s="1"/>
    </row>
    <row r="231" spans="1:12" s="141" customFormat="1" x14ac:dyDescent="0.25">
      <c r="A231" s="321"/>
      <c r="B231" s="60" t="s">
        <v>270</v>
      </c>
      <c r="C231" s="78"/>
      <c r="D231" s="65">
        <v>5.3</v>
      </c>
      <c r="E231" s="65">
        <v>6.7</v>
      </c>
      <c r="F231" s="323">
        <f>E231*D231</f>
        <v>35.51</v>
      </c>
      <c r="G231" s="324"/>
      <c r="H231"/>
      <c r="I231"/>
      <c r="J231"/>
      <c r="K231" s="1"/>
      <c r="L231" s="1"/>
    </row>
    <row r="232" spans="1:12" s="141" customFormat="1" x14ac:dyDescent="0.25">
      <c r="A232" s="322"/>
      <c r="B232" s="180" t="s">
        <v>254</v>
      </c>
      <c r="C232" s="218"/>
      <c r="D232" s="181">
        <f>5.3+5.3+6.7+6.7</f>
        <v>24</v>
      </c>
      <c r="E232" s="181">
        <v>0.3</v>
      </c>
      <c r="F232" s="323">
        <f>E232*D232</f>
        <v>7.1999999999999993</v>
      </c>
      <c r="G232" s="324"/>
      <c r="H232"/>
      <c r="I232"/>
      <c r="J232"/>
      <c r="K232" s="1"/>
      <c r="L232" s="1"/>
    </row>
    <row r="233" spans="1:12" s="141" customFormat="1" x14ac:dyDescent="0.25">
      <c r="A233" s="372" t="s">
        <v>7</v>
      </c>
      <c r="B233" s="373"/>
      <c r="C233" s="373"/>
      <c r="D233" s="373"/>
      <c r="E233" s="373"/>
      <c r="F233" s="343">
        <f>F231+F232</f>
        <v>42.709999999999994</v>
      </c>
      <c r="G233" s="344"/>
      <c r="H233"/>
      <c r="I233"/>
      <c r="J233"/>
      <c r="K233" s="1"/>
      <c r="L233" s="1"/>
    </row>
    <row r="234" spans="1:12" s="141" customFormat="1" x14ac:dyDescent="0.25">
      <c r="A234" s="320" t="s">
        <v>106</v>
      </c>
      <c r="B234" s="6" t="s">
        <v>269</v>
      </c>
      <c r="C234" s="221" t="s">
        <v>61</v>
      </c>
      <c r="D234" s="323" t="s">
        <v>44</v>
      </c>
      <c r="E234" s="374"/>
      <c r="F234" s="374"/>
      <c r="G234" s="324"/>
      <c r="H234"/>
      <c r="I234"/>
      <c r="J234"/>
      <c r="K234" s="1"/>
      <c r="L234" s="1"/>
    </row>
    <row r="235" spans="1:12" s="141" customFormat="1" x14ac:dyDescent="0.25">
      <c r="A235" s="322"/>
      <c r="B235" s="80"/>
      <c r="C235" s="80"/>
      <c r="D235" s="323">
        <v>7.3</v>
      </c>
      <c r="E235" s="374"/>
      <c r="F235" s="374"/>
      <c r="G235" s="324"/>
      <c r="H235"/>
      <c r="I235"/>
      <c r="J235"/>
      <c r="K235" s="1"/>
      <c r="L235" s="1"/>
    </row>
    <row r="236" spans="1:12" s="141" customFormat="1" x14ac:dyDescent="0.25">
      <c r="A236" s="372" t="s">
        <v>7</v>
      </c>
      <c r="B236" s="373"/>
      <c r="C236" s="373"/>
      <c r="D236" s="373"/>
      <c r="E236" s="373"/>
      <c r="F236" s="373"/>
      <c r="G236" s="220">
        <f>D235</f>
        <v>7.3</v>
      </c>
      <c r="H236"/>
      <c r="I236"/>
      <c r="J236"/>
      <c r="K236" s="1"/>
      <c r="L236" s="1"/>
    </row>
    <row r="237" spans="1:12" s="141" customFormat="1" x14ac:dyDescent="0.25">
      <c r="A237" s="320" t="s">
        <v>107</v>
      </c>
      <c r="B237" s="58" t="s">
        <v>249</v>
      </c>
      <c r="C237" s="221" t="s">
        <v>61</v>
      </c>
      <c r="D237" s="323" t="s">
        <v>44</v>
      </c>
      <c r="E237" s="374"/>
      <c r="F237" s="374"/>
      <c r="G237" s="324"/>
      <c r="H237"/>
      <c r="I237"/>
      <c r="J237"/>
      <c r="K237" s="1"/>
      <c r="L237" s="1"/>
    </row>
    <row r="238" spans="1:12" s="141" customFormat="1" x14ac:dyDescent="0.25">
      <c r="A238" s="322"/>
      <c r="B238" s="80"/>
      <c r="C238" s="80"/>
      <c r="D238" s="323">
        <f>2*6.7</f>
        <v>13.4</v>
      </c>
      <c r="E238" s="374"/>
      <c r="F238" s="374"/>
      <c r="G238" s="324"/>
      <c r="H238"/>
      <c r="I238"/>
      <c r="J238"/>
      <c r="K238" s="1"/>
      <c r="L238" s="1"/>
    </row>
    <row r="239" spans="1:12" s="141" customFormat="1" x14ac:dyDescent="0.25">
      <c r="A239" s="372" t="s">
        <v>7</v>
      </c>
      <c r="B239" s="373"/>
      <c r="C239" s="373"/>
      <c r="D239" s="373"/>
      <c r="E239" s="373"/>
      <c r="F239" s="373"/>
      <c r="G239" s="220">
        <f>D238</f>
        <v>13.4</v>
      </c>
      <c r="H239"/>
      <c r="I239"/>
      <c r="J239"/>
      <c r="K239" s="1"/>
      <c r="L239" s="1"/>
    </row>
    <row r="240" spans="1:12" x14ac:dyDescent="0.25">
      <c r="A240" s="320" t="s">
        <v>204</v>
      </c>
      <c r="B240" s="58" t="s">
        <v>250</v>
      </c>
      <c r="C240" s="221" t="s">
        <v>61</v>
      </c>
      <c r="D240" s="323" t="s">
        <v>44</v>
      </c>
      <c r="E240" s="374"/>
      <c r="F240" s="374"/>
      <c r="G240" s="324"/>
    </row>
    <row r="241" spans="1:10" x14ac:dyDescent="0.25">
      <c r="A241" s="322"/>
      <c r="B241" s="80"/>
      <c r="C241" s="80"/>
      <c r="D241" s="323">
        <v>11.2</v>
      </c>
      <c r="E241" s="374"/>
      <c r="F241" s="374"/>
      <c r="G241" s="324"/>
    </row>
    <row r="242" spans="1:10" ht="15" customHeight="1" thickBot="1" x14ac:dyDescent="0.3">
      <c r="A242" s="372" t="s">
        <v>7</v>
      </c>
      <c r="B242" s="373"/>
      <c r="C242" s="373"/>
      <c r="D242" s="373"/>
      <c r="E242" s="373"/>
      <c r="F242" s="373"/>
      <c r="G242" s="220">
        <f>D241</f>
        <v>11.2</v>
      </c>
    </row>
    <row r="243" spans="1:10" ht="15.75" thickBot="1" x14ac:dyDescent="0.3">
      <c r="A243" s="328" t="s">
        <v>13</v>
      </c>
      <c r="B243" s="329"/>
      <c r="C243" s="329"/>
      <c r="D243" s="329"/>
      <c r="E243" s="329"/>
      <c r="F243" s="329"/>
      <c r="G243" s="330"/>
    </row>
    <row r="244" spans="1:10" ht="24.75" x14ac:dyDescent="0.25">
      <c r="A244" s="321" t="s">
        <v>174</v>
      </c>
      <c r="B244" s="72" t="s">
        <v>14</v>
      </c>
      <c r="C244" s="219"/>
      <c r="D244" s="226"/>
      <c r="E244" s="226"/>
      <c r="F244" s="226"/>
      <c r="G244" s="153"/>
    </row>
    <row r="245" spans="1:10" s="13" customFormat="1" ht="15" customHeight="1" x14ac:dyDescent="0.25">
      <c r="A245" s="321"/>
      <c r="B245" s="129" t="s">
        <v>98</v>
      </c>
      <c r="C245" s="221" t="s">
        <v>43</v>
      </c>
      <c r="D245" s="214" t="s">
        <v>41</v>
      </c>
      <c r="E245" s="214" t="s">
        <v>42</v>
      </c>
      <c r="F245" s="214" t="s">
        <v>3</v>
      </c>
      <c r="G245" s="215" t="s">
        <v>7</v>
      </c>
      <c r="H245"/>
      <c r="I245"/>
      <c r="J245"/>
    </row>
    <row r="246" spans="1:10" s="13" customFormat="1" x14ac:dyDescent="0.25">
      <c r="A246" s="321"/>
      <c r="B246" s="130" t="s">
        <v>100</v>
      </c>
      <c r="C246" s="80"/>
      <c r="D246" s="214">
        <v>0.5</v>
      </c>
      <c r="E246" s="214">
        <v>0.5</v>
      </c>
      <c r="F246" s="214">
        <v>1</v>
      </c>
      <c r="G246" s="215">
        <f>F246*E246*D246</f>
        <v>0.25</v>
      </c>
      <c r="H246"/>
      <c r="I246"/>
      <c r="J246"/>
    </row>
    <row r="247" spans="1:10" s="13" customFormat="1" x14ac:dyDescent="0.25">
      <c r="A247" s="352" t="s">
        <v>7</v>
      </c>
      <c r="B247" s="353"/>
      <c r="C247" s="353"/>
      <c r="D247" s="353"/>
      <c r="E247" s="353"/>
      <c r="F247" s="354"/>
      <c r="G247" s="220">
        <f>G246</f>
        <v>0.25</v>
      </c>
      <c r="H247"/>
      <c r="I247"/>
      <c r="J247"/>
    </row>
    <row r="248" spans="1:10" s="13" customFormat="1" ht="24.75" x14ac:dyDescent="0.25">
      <c r="A248" s="359" t="s">
        <v>175</v>
      </c>
      <c r="B248" s="69" t="s">
        <v>180</v>
      </c>
      <c r="C248" s="221" t="s">
        <v>43</v>
      </c>
      <c r="D248" s="214" t="s">
        <v>41</v>
      </c>
      <c r="E248" s="214" t="s">
        <v>42</v>
      </c>
      <c r="F248" s="214" t="s">
        <v>3</v>
      </c>
      <c r="G248" s="215" t="s">
        <v>7</v>
      </c>
      <c r="H248"/>
      <c r="I248"/>
      <c r="J248"/>
    </row>
    <row r="249" spans="1:10" s="13" customFormat="1" x14ac:dyDescent="0.25">
      <c r="A249" s="359"/>
      <c r="B249" s="60" t="s">
        <v>97</v>
      </c>
      <c r="C249" s="221"/>
      <c r="D249" s="214">
        <v>1.5</v>
      </c>
      <c r="E249" s="214">
        <v>1</v>
      </c>
      <c r="F249" s="214">
        <v>4</v>
      </c>
      <c r="G249" s="215">
        <f>F249*E249*D249</f>
        <v>6</v>
      </c>
      <c r="H249"/>
      <c r="I249"/>
      <c r="J249"/>
    </row>
    <row r="250" spans="1:10" s="13" customFormat="1" x14ac:dyDescent="0.25">
      <c r="A250" s="352" t="s">
        <v>7</v>
      </c>
      <c r="B250" s="353"/>
      <c r="C250" s="353"/>
      <c r="D250" s="353"/>
      <c r="E250" s="353"/>
      <c r="F250" s="354"/>
      <c r="G250" s="222">
        <f>G249</f>
        <v>6</v>
      </c>
      <c r="H250"/>
      <c r="I250"/>
      <c r="J250"/>
    </row>
    <row r="251" spans="1:10" x14ac:dyDescent="0.25">
      <c r="A251" s="359" t="s">
        <v>244</v>
      </c>
      <c r="B251" s="68" t="s">
        <v>99</v>
      </c>
      <c r="C251" s="221" t="s">
        <v>43</v>
      </c>
      <c r="D251" s="214" t="s">
        <v>41</v>
      </c>
      <c r="E251" s="214" t="s">
        <v>42</v>
      </c>
      <c r="F251" s="214" t="s">
        <v>3</v>
      </c>
      <c r="G251" s="215" t="s">
        <v>7</v>
      </c>
    </row>
    <row r="252" spans="1:10" x14ac:dyDescent="0.25">
      <c r="A252" s="359"/>
      <c r="B252" s="131" t="s">
        <v>101</v>
      </c>
      <c r="C252" s="80"/>
      <c r="D252" s="214">
        <v>0.7</v>
      </c>
      <c r="E252" s="214">
        <v>2.1</v>
      </c>
      <c r="F252" s="214">
        <v>5</v>
      </c>
      <c r="G252" s="215">
        <f>E252*D252*F252</f>
        <v>7.35</v>
      </c>
    </row>
    <row r="253" spans="1:10" ht="15.75" thickBot="1" x14ac:dyDescent="0.3">
      <c r="A253" s="325" t="s">
        <v>7</v>
      </c>
      <c r="B253" s="326"/>
      <c r="C253" s="326"/>
      <c r="D253" s="326"/>
      <c r="E253" s="326"/>
      <c r="F253" s="327"/>
      <c r="G253" s="161">
        <f>G252</f>
        <v>7.35</v>
      </c>
    </row>
    <row r="254" spans="1:10" ht="15.75" thickBot="1" x14ac:dyDescent="0.3">
      <c r="A254" s="328" t="s">
        <v>15</v>
      </c>
      <c r="B254" s="329"/>
      <c r="C254" s="329"/>
      <c r="D254" s="329"/>
      <c r="E254" s="329"/>
      <c r="F254" s="329"/>
      <c r="G254" s="330"/>
    </row>
    <row r="255" spans="1:10" x14ac:dyDescent="0.25">
      <c r="A255" s="321" t="s">
        <v>236</v>
      </c>
      <c r="B255" s="72" t="s">
        <v>16</v>
      </c>
      <c r="C255" s="219" t="s">
        <v>43</v>
      </c>
      <c r="D255" s="226" t="s">
        <v>41</v>
      </c>
      <c r="E255" s="226" t="s">
        <v>42</v>
      </c>
      <c r="F255" s="226" t="s">
        <v>3</v>
      </c>
      <c r="G255" s="153" t="s">
        <v>7</v>
      </c>
    </row>
    <row r="256" spans="1:10" x14ac:dyDescent="0.25">
      <c r="A256" s="322"/>
      <c r="B256" s="60" t="s">
        <v>100</v>
      </c>
      <c r="C256" s="221"/>
      <c r="D256" s="214">
        <v>0.5</v>
      </c>
      <c r="E256" s="214">
        <v>0.5</v>
      </c>
      <c r="F256" s="214">
        <v>1</v>
      </c>
      <c r="G256" s="215">
        <f>F256*E256*D256</f>
        <v>0.25</v>
      </c>
    </row>
    <row r="257" spans="1:11" ht="15.75" thickBot="1" x14ac:dyDescent="0.3">
      <c r="A257" s="325" t="s">
        <v>7</v>
      </c>
      <c r="B257" s="326"/>
      <c r="C257" s="326"/>
      <c r="D257" s="326"/>
      <c r="E257" s="326"/>
      <c r="F257" s="327"/>
      <c r="G257" s="99">
        <f>G256</f>
        <v>0.25</v>
      </c>
    </row>
    <row r="258" spans="1:11" s="141" customFormat="1" ht="15.75" thickBot="1" x14ac:dyDescent="0.3">
      <c r="A258" s="369" t="s">
        <v>17</v>
      </c>
      <c r="B258" s="370"/>
      <c r="C258" s="370"/>
      <c r="D258" s="370"/>
      <c r="E258" s="370"/>
      <c r="F258" s="370"/>
      <c r="G258" s="371"/>
      <c r="H258"/>
      <c r="I258"/>
      <c r="J258"/>
    </row>
    <row r="259" spans="1:11" s="141" customFormat="1" x14ac:dyDescent="0.25">
      <c r="A259" s="345" t="s">
        <v>324</v>
      </c>
      <c r="B259" s="72" t="s">
        <v>19</v>
      </c>
      <c r="C259" s="365" t="s">
        <v>43</v>
      </c>
      <c r="D259" s="367" t="s">
        <v>44</v>
      </c>
      <c r="E259" s="367" t="s">
        <v>42</v>
      </c>
      <c r="F259" s="348" t="s">
        <v>7</v>
      </c>
      <c r="G259" s="349"/>
      <c r="H259"/>
      <c r="I259"/>
      <c r="J259"/>
    </row>
    <row r="260" spans="1:11" s="141" customFormat="1" x14ac:dyDescent="0.25">
      <c r="A260" s="321"/>
      <c r="B260" s="142" t="s">
        <v>209</v>
      </c>
      <c r="C260" s="366"/>
      <c r="D260" s="368"/>
      <c r="E260" s="368"/>
      <c r="F260" s="350"/>
      <c r="G260" s="351"/>
      <c r="H260"/>
      <c r="I260"/>
      <c r="J260"/>
    </row>
    <row r="261" spans="1:11" s="141" customFormat="1" x14ac:dyDescent="0.25">
      <c r="A261" s="321"/>
      <c r="B261" s="2" t="s">
        <v>207</v>
      </c>
      <c r="C261" s="78"/>
      <c r="D261" s="65">
        <f>1.75+3.2+1.2</f>
        <v>6.15</v>
      </c>
      <c r="E261" s="65">
        <v>2.5</v>
      </c>
      <c r="F261" s="323">
        <f>E261*D261</f>
        <v>15.375</v>
      </c>
      <c r="G261" s="324"/>
      <c r="H261"/>
      <c r="I261"/>
      <c r="J261"/>
    </row>
    <row r="262" spans="1:11" s="141" customFormat="1" x14ac:dyDescent="0.25">
      <c r="A262" s="322"/>
      <c r="B262" s="60" t="s">
        <v>208</v>
      </c>
      <c r="C262" s="78"/>
      <c r="D262" s="65">
        <f>3*0.7</f>
        <v>2.0999999999999996</v>
      </c>
      <c r="E262" s="65">
        <v>2.1</v>
      </c>
      <c r="F262" s="323">
        <f>E262*D262</f>
        <v>4.4099999999999993</v>
      </c>
      <c r="G262" s="324"/>
      <c r="H262"/>
      <c r="I262"/>
      <c r="J262"/>
    </row>
    <row r="263" spans="1:11" s="141" customFormat="1" x14ac:dyDescent="0.25">
      <c r="A263" s="316" t="s">
        <v>66</v>
      </c>
      <c r="B263" s="317"/>
      <c r="C263" s="317"/>
      <c r="D263" s="317"/>
      <c r="E263" s="317"/>
      <c r="F263" s="318">
        <f>F261-F262</f>
        <v>10.965</v>
      </c>
      <c r="G263" s="319"/>
      <c r="H263"/>
      <c r="I263"/>
      <c r="J263"/>
    </row>
    <row r="264" spans="1:11" s="141" customFormat="1" x14ac:dyDescent="0.25">
      <c r="A264" s="320" t="s">
        <v>325</v>
      </c>
      <c r="B264" s="60" t="s">
        <v>206</v>
      </c>
      <c r="C264" s="227" t="s">
        <v>43</v>
      </c>
      <c r="D264" s="214" t="s">
        <v>44</v>
      </c>
      <c r="E264" s="214" t="s">
        <v>42</v>
      </c>
      <c r="F264" s="323" t="s">
        <v>7</v>
      </c>
      <c r="G264" s="324"/>
      <c r="H264"/>
      <c r="I264"/>
      <c r="J264"/>
    </row>
    <row r="265" spans="1:11" s="141" customFormat="1" x14ac:dyDescent="0.25">
      <c r="A265" s="321"/>
      <c r="B265" s="60" t="s">
        <v>210</v>
      </c>
      <c r="C265" s="78"/>
      <c r="D265" s="65">
        <f>3.37+2.47</f>
        <v>5.84</v>
      </c>
      <c r="E265" s="65">
        <v>2.5</v>
      </c>
      <c r="F265" s="323">
        <f>E265*D265</f>
        <v>14.6</v>
      </c>
      <c r="G265" s="324"/>
      <c r="H265"/>
      <c r="I265"/>
      <c r="J265"/>
    </row>
    <row r="266" spans="1:11" s="141" customFormat="1" x14ac:dyDescent="0.25">
      <c r="A266" s="322"/>
      <c r="B266" s="60" t="s">
        <v>214</v>
      </c>
      <c r="C266" s="78"/>
      <c r="D266" s="65">
        <f>0.7</f>
        <v>0.7</v>
      </c>
      <c r="E266" s="65">
        <v>2.1</v>
      </c>
      <c r="F266" s="323">
        <f>E266*D266</f>
        <v>1.47</v>
      </c>
      <c r="G266" s="324"/>
      <c r="H266"/>
      <c r="I266"/>
      <c r="J266"/>
    </row>
    <row r="267" spans="1:11" s="141" customFormat="1" x14ac:dyDescent="0.25">
      <c r="A267" s="316" t="s">
        <v>66</v>
      </c>
      <c r="B267" s="317"/>
      <c r="C267" s="317"/>
      <c r="D267" s="317"/>
      <c r="E267" s="317"/>
      <c r="F267" s="318">
        <f>F265-F266</f>
        <v>13.129999999999999</v>
      </c>
      <c r="G267" s="319"/>
      <c r="H267"/>
      <c r="I267"/>
      <c r="J267"/>
      <c r="K267"/>
    </row>
    <row r="268" spans="1:11" s="141" customFormat="1" x14ac:dyDescent="0.25">
      <c r="A268" s="320" t="s">
        <v>326</v>
      </c>
      <c r="B268" s="60" t="s">
        <v>211</v>
      </c>
      <c r="C268" s="227" t="s">
        <v>43</v>
      </c>
      <c r="D268" s="214" t="s">
        <v>44</v>
      </c>
      <c r="E268" s="214" t="s">
        <v>42</v>
      </c>
      <c r="F268" s="323" t="s">
        <v>7</v>
      </c>
      <c r="G268" s="324"/>
      <c r="H268"/>
      <c r="I268"/>
      <c r="J268"/>
      <c r="K268"/>
    </row>
    <row r="269" spans="1:11" s="141" customFormat="1" x14ac:dyDescent="0.25">
      <c r="A269" s="321"/>
      <c r="B269" s="60" t="s">
        <v>212</v>
      </c>
      <c r="C269" s="78"/>
      <c r="D269" s="65">
        <f>2.37+3.37</f>
        <v>5.74</v>
      </c>
      <c r="E269" s="65">
        <v>2.5</v>
      </c>
      <c r="F269" s="323">
        <f>E269*D269</f>
        <v>14.350000000000001</v>
      </c>
      <c r="G269" s="324"/>
      <c r="H269"/>
      <c r="I269"/>
      <c r="J269"/>
      <c r="K269"/>
    </row>
    <row r="270" spans="1:11" s="141" customFormat="1" x14ac:dyDescent="0.25">
      <c r="A270" s="322"/>
      <c r="B270" s="60" t="s">
        <v>214</v>
      </c>
      <c r="C270" s="78"/>
      <c r="D270" s="65">
        <f>0.7</f>
        <v>0.7</v>
      </c>
      <c r="E270" s="65">
        <v>2.1</v>
      </c>
      <c r="F270" s="323">
        <f>E270*D270</f>
        <v>1.47</v>
      </c>
      <c r="G270" s="324"/>
      <c r="H270"/>
      <c r="I270"/>
      <c r="J270"/>
      <c r="K270"/>
    </row>
    <row r="271" spans="1:11" s="141" customFormat="1" x14ac:dyDescent="0.25">
      <c r="A271" s="316" t="s">
        <v>66</v>
      </c>
      <c r="B271" s="317"/>
      <c r="C271" s="317"/>
      <c r="D271" s="317"/>
      <c r="E271" s="317"/>
      <c r="F271" s="318">
        <f>F269-F270</f>
        <v>12.88</v>
      </c>
      <c r="G271" s="319"/>
      <c r="H271"/>
      <c r="I271"/>
      <c r="J271"/>
      <c r="K271"/>
    </row>
    <row r="272" spans="1:11" s="141" customFormat="1" x14ac:dyDescent="0.25">
      <c r="A272" s="320" t="s">
        <v>327</v>
      </c>
      <c r="B272" s="60" t="s">
        <v>91</v>
      </c>
      <c r="C272" s="227" t="s">
        <v>43</v>
      </c>
      <c r="D272" s="214" t="s">
        <v>44</v>
      </c>
      <c r="E272" s="214" t="s">
        <v>42</v>
      </c>
      <c r="F272" s="323" t="s">
        <v>7</v>
      </c>
      <c r="G272" s="324"/>
      <c r="H272"/>
      <c r="I272"/>
      <c r="J272"/>
      <c r="K272"/>
    </row>
    <row r="273" spans="1:11" s="141" customFormat="1" x14ac:dyDescent="0.25">
      <c r="A273" s="321"/>
      <c r="B273" s="60" t="s">
        <v>213</v>
      </c>
      <c r="C273" s="78"/>
      <c r="D273" s="65">
        <f>1.65+1.65+1.2</f>
        <v>4.5</v>
      </c>
      <c r="E273" s="65">
        <v>2.5</v>
      </c>
      <c r="F273" s="323">
        <f>E273*D273</f>
        <v>11.25</v>
      </c>
      <c r="G273" s="324"/>
      <c r="H273"/>
      <c r="I273"/>
      <c r="J273"/>
      <c r="K273"/>
    </row>
    <row r="274" spans="1:11" x14ac:dyDescent="0.25">
      <c r="A274" s="321"/>
      <c r="B274" s="60" t="s">
        <v>214</v>
      </c>
      <c r="C274" s="78"/>
      <c r="D274" s="65">
        <v>0.7</v>
      </c>
      <c r="E274" s="65">
        <v>2.1</v>
      </c>
      <c r="F274" s="323">
        <f t="shared" ref="F274:F275" si="3">E274*D274</f>
        <v>1.47</v>
      </c>
      <c r="G274" s="324"/>
    </row>
    <row r="275" spans="1:11" s="141" customFormat="1" x14ac:dyDescent="0.25">
      <c r="A275" s="322"/>
      <c r="B275" s="60" t="s">
        <v>215</v>
      </c>
      <c r="C275" s="78"/>
      <c r="D275" s="65">
        <f>1.65+1.65+1.2</f>
        <v>4.5</v>
      </c>
      <c r="E275" s="65">
        <v>1.5</v>
      </c>
      <c r="F275" s="323">
        <f t="shared" si="3"/>
        <v>6.75</v>
      </c>
      <c r="G275" s="324"/>
      <c r="H275"/>
      <c r="I275"/>
      <c r="J275"/>
    </row>
    <row r="276" spans="1:11" s="141" customFormat="1" x14ac:dyDescent="0.25">
      <c r="A276" s="316" t="s">
        <v>66</v>
      </c>
      <c r="B276" s="317"/>
      <c r="C276" s="317"/>
      <c r="D276" s="317"/>
      <c r="E276" s="317"/>
      <c r="F276" s="318">
        <f>F273-F274-F275</f>
        <v>3.0299999999999994</v>
      </c>
      <c r="G276" s="319"/>
      <c r="H276"/>
      <c r="I276"/>
      <c r="J276"/>
    </row>
    <row r="277" spans="1:11" s="141" customFormat="1" x14ac:dyDescent="0.25">
      <c r="A277" s="320" t="s">
        <v>328</v>
      </c>
      <c r="B277" s="60" t="s">
        <v>219</v>
      </c>
      <c r="C277" s="227" t="s">
        <v>43</v>
      </c>
      <c r="D277" s="214" t="s">
        <v>44</v>
      </c>
      <c r="E277" s="214" t="s">
        <v>42</v>
      </c>
      <c r="F277" s="323" t="s">
        <v>7</v>
      </c>
      <c r="G277" s="324"/>
      <c r="H277"/>
      <c r="I277"/>
      <c r="J277"/>
    </row>
    <row r="278" spans="1:11" s="141" customFormat="1" x14ac:dyDescent="0.25">
      <c r="A278" s="321"/>
      <c r="B278" s="60" t="s">
        <v>220</v>
      </c>
      <c r="C278" s="227"/>
      <c r="D278" s="214">
        <f>(5.3+5.3+6.7+6.7)*2</f>
        <v>48</v>
      </c>
      <c r="E278" s="214">
        <v>2.5</v>
      </c>
      <c r="F278" s="323">
        <f>E278*D278</f>
        <v>120</v>
      </c>
      <c r="G278" s="324"/>
      <c r="H278"/>
      <c r="I278"/>
      <c r="J278"/>
    </row>
    <row r="279" spans="1:11" s="141" customFormat="1" x14ac:dyDescent="0.25">
      <c r="A279" s="321"/>
      <c r="B279" s="60" t="s">
        <v>216</v>
      </c>
      <c r="C279" s="227"/>
      <c r="D279" s="214">
        <f>2*0.7</f>
        <v>1.4</v>
      </c>
      <c r="E279" s="214">
        <v>2.1</v>
      </c>
      <c r="F279" s="323">
        <f t="shared" ref="F279" si="4">E279*D279</f>
        <v>2.94</v>
      </c>
      <c r="G279" s="324"/>
      <c r="H279"/>
      <c r="I279"/>
      <c r="J279"/>
    </row>
    <row r="280" spans="1:11" x14ac:dyDescent="0.25">
      <c r="A280" s="321"/>
      <c r="B280" s="60" t="s">
        <v>217</v>
      </c>
      <c r="C280" s="227"/>
      <c r="D280" s="214">
        <f>4*1.2</f>
        <v>4.8</v>
      </c>
      <c r="E280" s="214">
        <v>1</v>
      </c>
      <c r="F280" s="323">
        <f t="shared" ref="F280:F281" si="5">E280*D280</f>
        <v>4.8</v>
      </c>
      <c r="G280" s="324"/>
    </row>
    <row r="281" spans="1:11" s="141" customFormat="1" x14ac:dyDescent="0.25">
      <c r="A281" s="322"/>
      <c r="B281" s="60" t="s">
        <v>218</v>
      </c>
      <c r="C281" s="227"/>
      <c r="D281" s="214">
        <v>0.5</v>
      </c>
      <c r="E281" s="214">
        <v>0.5</v>
      </c>
      <c r="F281" s="323">
        <f t="shared" si="5"/>
        <v>0.25</v>
      </c>
      <c r="G281" s="324"/>
      <c r="H281"/>
      <c r="I281"/>
      <c r="J281"/>
    </row>
    <row r="282" spans="1:11" s="141" customFormat="1" x14ac:dyDescent="0.25">
      <c r="A282" s="316" t="s">
        <v>66</v>
      </c>
      <c r="B282" s="317"/>
      <c r="C282" s="317"/>
      <c r="D282" s="317"/>
      <c r="E282" s="317"/>
      <c r="F282" s="318">
        <f>F278-F279-F280-F281</f>
        <v>112.01</v>
      </c>
      <c r="G282" s="319"/>
      <c r="H282"/>
      <c r="I282"/>
      <c r="J282"/>
    </row>
    <row r="283" spans="1:11" x14ac:dyDescent="0.25">
      <c r="A283" s="320" t="s">
        <v>329</v>
      </c>
      <c r="B283" s="60" t="s">
        <v>221</v>
      </c>
      <c r="C283" s="227" t="s">
        <v>43</v>
      </c>
      <c r="D283" s="214" t="s">
        <v>44</v>
      </c>
      <c r="E283" s="214" t="s">
        <v>42</v>
      </c>
      <c r="F283" s="323" t="s">
        <v>7</v>
      </c>
      <c r="G283" s="324"/>
    </row>
    <row r="284" spans="1:11" s="141" customFormat="1" x14ac:dyDescent="0.25">
      <c r="A284" s="322"/>
      <c r="B284" s="60" t="s">
        <v>222</v>
      </c>
      <c r="C284" s="227"/>
      <c r="D284" s="214">
        <f>(5.3+5.3)*2</f>
        <v>21.2</v>
      </c>
      <c r="E284" s="214">
        <v>0.9</v>
      </c>
      <c r="F284" s="323">
        <f t="shared" ref="F284" si="6">E284*D284</f>
        <v>19.079999999999998</v>
      </c>
      <c r="G284" s="324"/>
      <c r="H284"/>
      <c r="I284"/>
      <c r="J284"/>
    </row>
    <row r="285" spans="1:11" s="141" customFormat="1" x14ac:dyDescent="0.25">
      <c r="A285" s="316" t="s">
        <v>66</v>
      </c>
      <c r="B285" s="317"/>
      <c r="C285" s="317"/>
      <c r="D285" s="317"/>
      <c r="E285" s="317"/>
      <c r="F285" s="318">
        <f>F284</f>
        <v>19.079999999999998</v>
      </c>
      <c r="G285" s="319"/>
      <c r="H285"/>
      <c r="I285"/>
      <c r="J285"/>
    </row>
    <row r="286" spans="1:11" s="141" customFormat="1" x14ac:dyDescent="0.25">
      <c r="A286" s="341" t="s">
        <v>46</v>
      </c>
      <c r="B286" s="342"/>
      <c r="C286" s="342"/>
      <c r="D286" s="342"/>
      <c r="E286" s="342"/>
      <c r="F286" s="343">
        <f>F263+F267+F271+F276+F282+F285</f>
        <v>171.09500000000003</v>
      </c>
      <c r="G286" s="344"/>
      <c r="H286"/>
      <c r="I286"/>
      <c r="J286"/>
    </row>
    <row r="287" spans="1:11" s="141" customFormat="1" x14ac:dyDescent="0.25">
      <c r="A287" s="426" t="s">
        <v>177</v>
      </c>
      <c r="B287" s="6" t="s">
        <v>203</v>
      </c>
      <c r="C287" s="227" t="s">
        <v>43</v>
      </c>
      <c r="D287" s="227" t="s">
        <v>41</v>
      </c>
      <c r="E287" s="227" t="s">
        <v>42</v>
      </c>
      <c r="F287" s="323" t="s">
        <v>7</v>
      </c>
      <c r="G287" s="324"/>
      <c r="H287"/>
      <c r="I287"/>
      <c r="J287"/>
    </row>
    <row r="288" spans="1:11" s="141" customFormat="1" x14ac:dyDescent="0.25">
      <c r="A288" s="427"/>
      <c r="B288" s="61" t="s">
        <v>475</v>
      </c>
      <c r="C288" s="225"/>
      <c r="D288" s="214">
        <f>1.65+1.2+1.65+1.2</f>
        <v>5.7</v>
      </c>
      <c r="E288" s="214">
        <v>1.5</v>
      </c>
      <c r="F288" s="323">
        <f>E288*D288</f>
        <v>8.5500000000000007</v>
      </c>
      <c r="G288" s="324"/>
      <c r="H288"/>
      <c r="I288"/>
      <c r="J288"/>
    </row>
    <row r="289" spans="1:10" s="141" customFormat="1" x14ac:dyDescent="0.25">
      <c r="A289" s="427"/>
      <c r="B289" s="102" t="s">
        <v>214</v>
      </c>
      <c r="C289" s="151"/>
      <c r="D289" s="181">
        <v>0.7</v>
      </c>
      <c r="E289" s="181">
        <v>2.1</v>
      </c>
      <c r="F289" s="323">
        <f>E289*D289</f>
        <v>1.47</v>
      </c>
      <c r="G289" s="324"/>
      <c r="H289"/>
      <c r="I289"/>
      <c r="J289"/>
    </row>
    <row r="290" spans="1:10" s="141" customFormat="1" x14ac:dyDescent="0.25">
      <c r="A290" s="428"/>
      <c r="B290" s="102" t="s">
        <v>196</v>
      </c>
      <c r="C290" s="151"/>
      <c r="D290" s="181">
        <v>1.2</v>
      </c>
      <c r="E290" s="181">
        <v>0.4</v>
      </c>
      <c r="F290" s="323">
        <f>E290*D290</f>
        <v>0.48</v>
      </c>
      <c r="G290" s="324"/>
      <c r="H290"/>
      <c r="I290"/>
      <c r="J290"/>
    </row>
    <row r="291" spans="1:10" s="141" customFormat="1" x14ac:dyDescent="0.25">
      <c r="A291" s="357" t="s">
        <v>46</v>
      </c>
      <c r="B291" s="358"/>
      <c r="C291" s="358"/>
      <c r="D291" s="358"/>
      <c r="E291" s="358"/>
      <c r="F291" s="343">
        <f>F288-F289+F290</f>
        <v>7.5600000000000005</v>
      </c>
      <c r="G291" s="344"/>
      <c r="H291"/>
      <c r="I291"/>
      <c r="J291"/>
    </row>
    <row r="292" spans="1:10" s="141" customFormat="1" x14ac:dyDescent="0.25">
      <c r="A292" s="362" t="s">
        <v>301</v>
      </c>
      <c r="B292" s="60" t="s">
        <v>96</v>
      </c>
      <c r="C292" s="227" t="s">
        <v>43</v>
      </c>
      <c r="D292" s="227" t="s">
        <v>41</v>
      </c>
      <c r="E292" s="227" t="s">
        <v>42</v>
      </c>
      <c r="F292" s="323" t="s">
        <v>7</v>
      </c>
      <c r="G292" s="324"/>
      <c r="H292"/>
      <c r="I292"/>
      <c r="J292"/>
    </row>
    <row r="293" spans="1:10" s="141" customFormat="1" x14ac:dyDescent="0.25">
      <c r="A293" s="363"/>
      <c r="B293" s="61" t="s">
        <v>475</v>
      </c>
      <c r="C293" s="225"/>
      <c r="D293" s="214">
        <f>1.65+1.2+1.65+1.2</f>
        <v>5.7</v>
      </c>
      <c r="E293" s="214">
        <v>1.5</v>
      </c>
      <c r="F293" s="323">
        <f>E293*D293</f>
        <v>8.5500000000000007</v>
      </c>
      <c r="G293" s="324"/>
      <c r="H293"/>
      <c r="I293"/>
      <c r="J293"/>
    </row>
    <row r="294" spans="1:10" s="141" customFormat="1" x14ac:dyDescent="0.25">
      <c r="A294" s="363"/>
      <c r="B294" s="102" t="s">
        <v>214</v>
      </c>
      <c r="C294" s="151"/>
      <c r="D294" s="181">
        <v>0.7</v>
      </c>
      <c r="E294" s="181">
        <v>2.1</v>
      </c>
      <c r="F294" s="323">
        <f>E294*D294</f>
        <v>1.47</v>
      </c>
      <c r="G294" s="324"/>
      <c r="H294"/>
      <c r="I294"/>
      <c r="J294"/>
    </row>
    <row r="295" spans="1:10" s="141" customFormat="1" x14ac:dyDescent="0.25">
      <c r="A295" s="364"/>
      <c r="B295" s="102" t="s">
        <v>196</v>
      </c>
      <c r="C295" s="151"/>
      <c r="D295" s="181">
        <v>1.2</v>
      </c>
      <c r="E295" s="181">
        <v>0.4</v>
      </c>
      <c r="F295" s="323">
        <f>E295*D295</f>
        <v>0.48</v>
      </c>
      <c r="G295" s="324"/>
      <c r="H295"/>
      <c r="I295"/>
      <c r="J295"/>
    </row>
    <row r="296" spans="1:10" s="141" customFormat="1" x14ac:dyDescent="0.25">
      <c r="A296" s="357" t="s">
        <v>46</v>
      </c>
      <c r="B296" s="358"/>
      <c r="C296" s="358"/>
      <c r="D296" s="358"/>
      <c r="E296" s="358"/>
      <c r="F296" s="343">
        <f>F293-F294+F295</f>
        <v>7.5600000000000005</v>
      </c>
      <c r="G296" s="344"/>
      <c r="H296"/>
      <c r="I296"/>
      <c r="J296"/>
    </row>
    <row r="297" spans="1:10" s="141" customFormat="1" x14ac:dyDescent="0.25">
      <c r="A297" s="359" t="s">
        <v>331</v>
      </c>
      <c r="B297" s="6" t="s">
        <v>20</v>
      </c>
      <c r="C297" s="346" t="s">
        <v>43</v>
      </c>
      <c r="D297" s="347" t="s">
        <v>44</v>
      </c>
      <c r="E297" s="347" t="s">
        <v>42</v>
      </c>
      <c r="F297" s="360" t="s">
        <v>7</v>
      </c>
      <c r="G297" s="361"/>
      <c r="H297"/>
      <c r="I297"/>
      <c r="J297"/>
    </row>
    <row r="298" spans="1:10" s="141" customFormat="1" x14ac:dyDescent="0.25">
      <c r="A298" s="359"/>
      <c r="B298" s="142" t="s">
        <v>209</v>
      </c>
      <c r="C298" s="346"/>
      <c r="D298" s="347"/>
      <c r="E298" s="347"/>
      <c r="F298" s="350"/>
      <c r="G298" s="351"/>
      <c r="H298"/>
      <c r="I298"/>
      <c r="J298"/>
    </row>
    <row r="299" spans="1:10" s="141" customFormat="1" x14ac:dyDescent="0.25">
      <c r="A299" s="359"/>
      <c r="B299" s="142" t="s">
        <v>207</v>
      </c>
      <c r="C299" s="78"/>
      <c r="D299" s="65">
        <f>1.75+3.2+1.2</f>
        <v>6.15</v>
      </c>
      <c r="E299" s="65">
        <v>2.5</v>
      </c>
      <c r="F299" s="323">
        <f>E299*D299</f>
        <v>15.375</v>
      </c>
      <c r="G299" s="324"/>
      <c r="H299"/>
      <c r="I299"/>
      <c r="J299"/>
    </row>
    <row r="300" spans="1:10" s="141" customFormat="1" x14ac:dyDescent="0.25">
      <c r="A300" s="359"/>
      <c r="B300" s="60" t="s">
        <v>208</v>
      </c>
      <c r="C300" s="78"/>
      <c r="D300" s="65">
        <f>3*0.7</f>
        <v>2.0999999999999996</v>
      </c>
      <c r="E300" s="65">
        <v>2.1</v>
      </c>
      <c r="F300" s="323">
        <f>E300*D300</f>
        <v>4.4099999999999993</v>
      </c>
      <c r="G300" s="324"/>
      <c r="H300"/>
      <c r="I300"/>
      <c r="J300"/>
    </row>
    <row r="301" spans="1:10" s="141" customFormat="1" x14ac:dyDescent="0.25">
      <c r="A301" s="316" t="s">
        <v>66</v>
      </c>
      <c r="B301" s="317"/>
      <c r="C301" s="317"/>
      <c r="D301" s="317"/>
      <c r="E301" s="317"/>
      <c r="F301" s="318">
        <f>F299-F300</f>
        <v>10.965</v>
      </c>
      <c r="G301" s="319"/>
      <c r="H301"/>
      <c r="I301"/>
      <c r="J301"/>
    </row>
    <row r="302" spans="1:10" s="141" customFormat="1" x14ac:dyDescent="0.25">
      <c r="A302" s="320" t="s">
        <v>332</v>
      </c>
      <c r="B302" s="60" t="s">
        <v>206</v>
      </c>
      <c r="C302" s="227" t="s">
        <v>43</v>
      </c>
      <c r="D302" s="214" t="s">
        <v>44</v>
      </c>
      <c r="E302" s="214" t="s">
        <v>42</v>
      </c>
      <c r="F302" s="323" t="s">
        <v>7</v>
      </c>
      <c r="G302" s="324"/>
      <c r="H302"/>
      <c r="I302"/>
      <c r="J302"/>
    </row>
    <row r="303" spans="1:10" s="141" customFormat="1" x14ac:dyDescent="0.25">
      <c r="A303" s="321"/>
      <c r="B303" s="60" t="s">
        <v>210</v>
      </c>
      <c r="C303" s="78"/>
      <c r="D303" s="65">
        <f>3.37+2.47</f>
        <v>5.84</v>
      </c>
      <c r="E303" s="65">
        <v>2.5</v>
      </c>
      <c r="F303" s="323">
        <f>E303*D303</f>
        <v>14.6</v>
      </c>
      <c r="G303" s="324"/>
      <c r="H303"/>
      <c r="I303"/>
      <c r="J303"/>
    </row>
    <row r="304" spans="1:10" s="141" customFormat="1" x14ac:dyDescent="0.25">
      <c r="A304" s="322"/>
      <c r="B304" s="60" t="s">
        <v>214</v>
      </c>
      <c r="C304" s="78"/>
      <c r="D304" s="65">
        <f>0.7</f>
        <v>0.7</v>
      </c>
      <c r="E304" s="65">
        <v>2.1</v>
      </c>
      <c r="F304" s="323">
        <f>E304*D304</f>
        <v>1.47</v>
      </c>
      <c r="G304" s="324"/>
      <c r="H304"/>
      <c r="I304"/>
      <c r="J304"/>
    </row>
    <row r="305" spans="1:10" s="141" customFormat="1" x14ac:dyDescent="0.25">
      <c r="A305" s="316" t="s">
        <v>66</v>
      </c>
      <c r="B305" s="317"/>
      <c r="C305" s="317"/>
      <c r="D305" s="317"/>
      <c r="E305" s="317"/>
      <c r="F305" s="318">
        <f>F303-F304</f>
        <v>13.129999999999999</v>
      </c>
      <c r="G305" s="319"/>
      <c r="H305"/>
      <c r="I305"/>
      <c r="J305"/>
    </row>
    <row r="306" spans="1:10" s="141" customFormat="1" x14ac:dyDescent="0.25">
      <c r="A306" s="320" t="s">
        <v>333</v>
      </c>
      <c r="B306" s="60" t="s">
        <v>211</v>
      </c>
      <c r="C306" s="227" t="s">
        <v>43</v>
      </c>
      <c r="D306" s="214" t="s">
        <v>44</v>
      </c>
      <c r="E306" s="214" t="s">
        <v>42</v>
      </c>
      <c r="F306" s="323" t="s">
        <v>7</v>
      </c>
      <c r="G306" s="324"/>
      <c r="H306"/>
      <c r="I306"/>
      <c r="J306"/>
    </row>
    <row r="307" spans="1:10" s="141" customFormat="1" x14ac:dyDescent="0.25">
      <c r="A307" s="321"/>
      <c r="B307" s="60" t="s">
        <v>212</v>
      </c>
      <c r="C307" s="78"/>
      <c r="D307" s="65">
        <f>2.37+3.37</f>
        <v>5.74</v>
      </c>
      <c r="E307" s="65">
        <v>2.5</v>
      </c>
      <c r="F307" s="323">
        <f>E307*D307</f>
        <v>14.350000000000001</v>
      </c>
      <c r="G307" s="324"/>
      <c r="H307"/>
      <c r="I307"/>
      <c r="J307"/>
    </row>
    <row r="308" spans="1:10" s="141" customFormat="1" x14ac:dyDescent="0.25">
      <c r="A308" s="322"/>
      <c r="B308" s="60" t="s">
        <v>214</v>
      </c>
      <c r="C308" s="78"/>
      <c r="D308" s="65">
        <f>0.7</f>
        <v>0.7</v>
      </c>
      <c r="E308" s="65">
        <v>2.1</v>
      </c>
      <c r="F308" s="323">
        <f>E308*D308</f>
        <v>1.47</v>
      </c>
      <c r="G308" s="324"/>
      <c r="H308"/>
      <c r="I308"/>
      <c r="J308"/>
    </row>
    <row r="309" spans="1:10" s="141" customFormat="1" x14ac:dyDescent="0.25">
      <c r="A309" s="316" t="s">
        <v>66</v>
      </c>
      <c r="B309" s="317"/>
      <c r="C309" s="317"/>
      <c r="D309" s="317"/>
      <c r="E309" s="317"/>
      <c r="F309" s="318">
        <f>F307-F308</f>
        <v>12.88</v>
      </c>
      <c r="G309" s="319"/>
      <c r="H309"/>
      <c r="I309"/>
      <c r="J309"/>
    </row>
    <row r="310" spans="1:10" s="141" customFormat="1" x14ac:dyDescent="0.25">
      <c r="A310" s="320" t="s">
        <v>330</v>
      </c>
      <c r="B310" s="60" t="s">
        <v>91</v>
      </c>
      <c r="C310" s="227" t="s">
        <v>43</v>
      </c>
      <c r="D310" s="214" t="s">
        <v>44</v>
      </c>
      <c r="E310" s="214" t="s">
        <v>42</v>
      </c>
      <c r="F310" s="323" t="s">
        <v>7</v>
      </c>
      <c r="G310" s="324"/>
      <c r="H310"/>
      <c r="I310"/>
      <c r="J310"/>
    </row>
    <row r="311" spans="1:10" s="141" customFormat="1" x14ac:dyDescent="0.25">
      <c r="A311" s="321"/>
      <c r="B311" s="60" t="s">
        <v>213</v>
      </c>
      <c r="C311" s="78"/>
      <c r="D311" s="65">
        <f>1.65+1.65+1.2</f>
        <v>4.5</v>
      </c>
      <c r="E311" s="65">
        <v>2.5</v>
      </c>
      <c r="F311" s="323">
        <f>E311*D311</f>
        <v>11.25</v>
      </c>
      <c r="G311" s="324"/>
      <c r="H311"/>
      <c r="I311"/>
      <c r="J311"/>
    </row>
    <row r="312" spans="1:10" s="141" customFormat="1" x14ac:dyDescent="0.25">
      <c r="A312" s="321"/>
      <c r="B312" s="60" t="s">
        <v>214</v>
      </c>
      <c r="C312" s="78"/>
      <c r="D312" s="65">
        <v>0.7</v>
      </c>
      <c r="E312" s="65">
        <v>2.1</v>
      </c>
      <c r="F312" s="323">
        <f t="shared" ref="F312:F313" si="7">E312*D312</f>
        <v>1.47</v>
      </c>
      <c r="G312" s="324"/>
      <c r="H312"/>
      <c r="I312"/>
      <c r="J312"/>
    </row>
    <row r="313" spans="1:10" s="141" customFormat="1" x14ac:dyDescent="0.25">
      <c r="A313" s="322"/>
      <c r="B313" s="60" t="s">
        <v>215</v>
      </c>
      <c r="C313" s="78"/>
      <c r="D313" s="65">
        <f>1.65+1.65+1.2</f>
        <v>4.5</v>
      </c>
      <c r="E313" s="65">
        <v>1.5</v>
      </c>
      <c r="F313" s="323">
        <f t="shared" si="7"/>
        <v>6.75</v>
      </c>
      <c r="G313" s="324"/>
      <c r="H313"/>
      <c r="I313"/>
      <c r="J313"/>
    </row>
    <row r="314" spans="1:10" s="141" customFormat="1" x14ac:dyDescent="0.25">
      <c r="A314" s="316" t="s">
        <v>66</v>
      </c>
      <c r="B314" s="317"/>
      <c r="C314" s="317"/>
      <c r="D314" s="317"/>
      <c r="E314" s="317"/>
      <c r="F314" s="318">
        <f>F311-F312-F313</f>
        <v>3.0299999999999994</v>
      </c>
      <c r="G314" s="319"/>
      <c r="H314"/>
      <c r="I314"/>
      <c r="J314"/>
    </row>
    <row r="315" spans="1:10" s="141" customFormat="1" x14ac:dyDescent="0.25">
      <c r="A315" s="320" t="s">
        <v>334</v>
      </c>
      <c r="B315" s="60" t="s">
        <v>219</v>
      </c>
      <c r="C315" s="227" t="s">
        <v>43</v>
      </c>
      <c r="D315" s="214" t="s">
        <v>44</v>
      </c>
      <c r="E315" s="214" t="s">
        <v>42</v>
      </c>
      <c r="F315" s="323" t="s">
        <v>7</v>
      </c>
      <c r="G315" s="324"/>
      <c r="H315"/>
      <c r="I315"/>
      <c r="J315"/>
    </row>
    <row r="316" spans="1:10" s="141" customFormat="1" x14ac:dyDescent="0.25">
      <c r="A316" s="321"/>
      <c r="B316" s="60" t="s">
        <v>220</v>
      </c>
      <c r="C316" s="227"/>
      <c r="D316" s="214">
        <f>(5.3+5.3+6.7+6.7)*2</f>
        <v>48</v>
      </c>
      <c r="E316" s="214">
        <v>2.5</v>
      </c>
      <c r="F316" s="323">
        <f>E316*D316</f>
        <v>120</v>
      </c>
      <c r="G316" s="324"/>
      <c r="H316"/>
      <c r="I316"/>
      <c r="J316"/>
    </row>
    <row r="317" spans="1:10" s="141" customFormat="1" x14ac:dyDescent="0.25">
      <c r="A317" s="321"/>
      <c r="B317" s="60" t="s">
        <v>216</v>
      </c>
      <c r="C317" s="227"/>
      <c r="D317" s="214">
        <f>2*0.7</f>
        <v>1.4</v>
      </c>
      <c r="E317" s="214">
        <v>2.1</v>
      </c>
      <c r="F317" s="323">
        <f t="shared" ref="F317:F319" si="8">E317*D317</f>
        <v>2.94</v>
      </c>
      <c r="G317" s="324"/>
      <c r="H317"/>
      <c r="I317"/>
      <c r="J317"/>
    </row>
    <row r="318" spans="1:10" s="141" customFormat="1" x14ac:dyDescent="0.25">
      <c r="A318" s="321"/>
      <c r="B318" s="60" t="s">
        <v>217</v>
      </c>
      <c r="C318" s="227"/>
      <c r="D318" s="214">
        <f>4*1.2</f>
        <v>4.8</v>
      </c>
      <c r="E318" s="214">
        <v>1</v>
      </c>
      <c r="F318" s="323">
        <f t="shared" si="8"/>
        <v>4.8</v>
      </c>
      <c r="G318" s="324"/>
      <c r="H318"/>
      <c r="I318"/>
      <c r="J318"/>
    </row>
    <row r="319" spans="1:10" s="141" customFormat="1" x14ac:dyDescent="0.25">
      <c r="A319" s="322"/>
      <c r="B319" s="60" t="s">
        <v>218</v>
      </c>
      <c r="C319" s="227"/>
      <c r="D319" s="214">
        <v>0.5</v>
      </c>
      <c r="E319" s="214">
        <v>0.5</v>
      </c>
      <c r="F319" s="323">
        <f t="shared" si="8"/>
        <v>0.25</v>
      </c>
      <c r="G319" s="324"/>
      <c r="H319"/>
      <c r="I319"/>
      <c r="J319"/>
    </row>
    <row r="320" spans="1:10" s="141" customFormat="1" x14ac:dyDescent="0.25">
      <c r="A320" s="316" t="s">
        <v>66</v>
      </c>
      <c r="B320" s="317"/>
      <c r="C320" s="317"/>
      <c r="D320" s="317"/>
      <c r="E320" s="317"/>
      <c r="F320" s="318">
        <f>F316-F317-F318-F319</f>
        <v>112.01</v>
      </c>
      <c r="G320" s="319"/>
      <c r="H320"/>
      <c r="I320"/>
      <c r="J320"/>
    </row>
    <row r="321" spans="1:10" s="141" customFormat="1" x14ac:dyDescent="0.25">
      <c r="A321" s="320" t="s">
        <v>335</v>
      </c>
      <c r="B321" s="60" t="s">
        <v>221</v>
      </c>
      <c r="C321" s="227" t="s">
        <v>43</v>
      </c>
      <c r="D321" s="214" t="s">
        <v>44</v>
      </c>
      <c r="E321" s="214" t="s">
        <v>42</v>
      </c>
      <c r="F321" s="323" t="s">
        <v>7</v>
      </c>
      <c r="G321" s="324"/>
      <c r="H321"/>
      <c r="I321"/>
      <c r="J321"/>
    </row>
    <row r="322" spans="1:10" x14ac:dyDescent="0.25">
      <c r="A322" s="322"/>
      <c r="B322" s="60" t="s">
        <v>222</v>
      </c>
      <c r="C322" s="227"/>
      <c r="D322" s="214">
        <f>(5.3+5.3)</f>
        <v>10.6</v>
      </c>
      <c r="E322" s="214">
        <v>0.9</v>
      </c>
      <c r="F322" s="323">
        <f t="shared" ref="F322" si="9">E322*D322</f>
        <v>9.5399999999999991</v>
      </c>
      <c r="G322" s="324"/>
    </row>
    <row r="323" spans="1:10" x14ac:dyDescent="0.25">
      <c r="A323" s="316" t="s">
        <v>66</v>
      </c>
      <c r="B323" s="317"/>
      <c r="C323" s="317"/>
      <c r="D323" s="317"/>
      <c r="E323" s="317"/>
      <c r="F323" s="318">
        <f>F322</f>
        <v>9.5399999999999991</v>
      </c>
      <c r="G323" s="319"/>
    </row>
    <row r="324" spans="1:10" ht="15.75" thickBot="1" x14ac:dyDescent="0.3">
      <c r="A324" s="341" t="s">
        <v>46</v>
      </c>
      <c r="B324" s="342"/>
      <c r="C324" s="342"/>
      <c r="D324" s="342"/>
      <c r="E324" s="342"/>
      <c r="F324" s="339">
        <f>F301+F305+F309+F314+F320+F323</f>
        <v>161.55500000000001</v>
      </c>
      <c r="G324" s="340"/>
    </row>
    <row r="325" spans="1:10" ht="15.75" thickBot="1" x14ac:dyDescent="0.3">
      <c r="A325" s="328" t="s">
        <v>22</v>
      </c>
      <c r="B325" s="329"/>
      <c r="C325" s="329"/>
      <c r="D325" s="329"/>
      <c r="E325" s="329"/>
      <c r="F325" s="329"/>
      <c r="G325" s="330"/>
    </row>
    <row r="326" spans="1:10" x14ac:dyDescent="0.25">
      <c r="A326" s="321" t="s">
        <v>245</v>
      </c>
      <c r="B326" s="71" t="s">
        <v>95</v>
      </c>
      <c r="C326" s="219" t="s">
        <v>43</v>
      </c>
      <c r="D326" s="226" t="s">
        <v>41</v>
      </c>
      <c r="E326" s="226" t="s">
        <v>44</v>
      </c>
      <c r="F326" s="355" t="s">
        <v>7</v>
      </c>
      <c r="G326" s="356"/>
    </row>
    <row r="327" spans="1:10" x14ac:dyDescent="0.25">
      <c r="A327" s="321"/>
      <c r="B327" s="60" t="s">
        <v>371</v>
      </c>
      <c r="C327" s="221"/>
      <c r="D327" s="214">
        <v>1.65</v>
      </c>
      <c r="E327" s="214">
        <v>1.65</v>
      </c>
      <c r="F327" s="323">
        <f t="shared" ref="F327" si="10">E327*D327</f>
        <v>2.7224999999999997</v>
      </c>
      <c r="G327" s="324"/>
    </row>
    <row r="328" spans="1:10" x14ac:dyDescent="0.25">
      <c r="A328" s="352" t="s">
        <v>7</v>
      </c>
      <c r="B328" s="353"/>
      <c r="C328" s="353"/>
      <c r="D328" s="353"/>
      <c r="E328" s="354"/>
      <c r="F328" s="343">
        <f>F327</f>
        <v>2.7224999999999997</v>
      </c>
      <c r="G328" s="344"/>
    </row>
    <row r="329" spans="1:10" ht="24.75" x14ac:dyDescent="0.25">
      <c r="A329" s="320" t="s">
        <v>246</v>
      </c>
      <c r="B329" s="60" t="s">
        <v>24</v>
      </c>
      <c r="C329" s="221" t="s">
        <v>43</v>
      </c>
      <c r="D329" s="214" t="s">
        <v>41</v>
      </c>
      <c r="E329" s="214" t="s">
        <v>44</v>
      </c>
      <c r="F329" s="323" t="s">
        <v>7</v>
      </c>
      <c r="G329" s="324"/>
    </row>
    <row r="330" spans="1:10" s="141" customFormat="1" x14ac:dyDescent="0.25">
      <c r="A330" s="321"/>
      <c r="B330" s="60" t="s">
        <v>94</v>
      </c>
      <c r="C330" s="221"/>
      <c r="D330" s="214">
        <v>1.65</v>
      </c>
      <c r="E330" s="214">
        <v>1.2</v>
      </c>
      <c r="F330" s="323">
        <f t="shared" ref="F330" si="11">E330*D330</f>
        <v>1.9799999999999998</v>
      </c>
      <c r="G330" s="324"/>
      <c r="H330"/>
      <c r="I330"/>
      <c r="J330"/>
    </row>
    <row r="331" spans="1:10" s="141" customFormat="1" ht="15.75" thickBot="1" x14ac:dyDescent="0.3">
      <c r="A331" s="325" t="s">
        <v>7</v>
      </c>
      <c r="B331" s="326"/>
      <c r="C331" s="326"/>
      <c r="D331" s="326"/>
      <c r="E331" s="327"/>
      <c r="F331" s="339">
        <f>F330</f>
        <v>1.9799999999999998</v>
      </c>
      <c r="G331" s="340"/>
      <c r="H331"/>
      <c r="I331"/>
      <c r="J331"/>
    </row>
    <row r="332" spans="1:10" s="141" customFormat="1" ht="15.75" thickBot="1" x14ac:dyDescent="0.3">
      <c r="A332" s="328" t="s">
        <v>26</v>
      </c>
      <c r="B332" s="329"/>
      <c r="C332" s="329"/>
      <c r="D332" s="329"/>
      <c r="E332" s="329"/>
      <c r="F332" s="329"/>
      <c r="G332" s="330"/>
      <c r="H332"/>
      <c r="I332"/>
      <c r="J332"/>
    </row>
    <row r="333" spans="1:10" s="141" customFormat="1" x14ac:dyDescent="0.25">
      <c r="A333" s="345" t="s">
        <v>310</v>
      </c>
      <c r="B333" s="6" t="s">
        <v>181</v>
      </c>
      <c r="C333" s="346" t="s">
        <v>43</v>
      </c>
      <c r="D333" s="347" t="s">
        <v>44</v>
      </c>
      <c r="E333" s="347" t="s">
        <v>42</v>
      </c>
      <c r="F333" s="348" t="s">
        <v>7</v>
      </c>
      <c r="G333" s="349"/>
      <c r="H333"/>
      <c r="I333"/>
      <c r="J333"/>
    </row>
    <row r="334" spans="1:10" s="141" customFormat="1" x14ac:dyDescent="0.25">
      <c r="A334" s="321"/>
      <c r="B334" s="142" t="s">
        <v>209</v>
      </c>
      <c r="C334" s="346"/>
      <c r="D334" s="347"/>
      <c r="E334" s="347"/>
      <c r="F334" s="350"/>
      <c r="G334" s="351"/>
      <c r="H334"/>
      <c r="I334"/>
      <c r="J334"/>
    </row>
    <row r="335" spans="1:10" s="141" customFormat="1" x14ac:dyDescent="0.25">
      <c r="A335" s="321"/>
      <c r="B335" s="142" t="s">
        <v>207</v>
      </c>
      <c r="C335" s="78"/>
      <c r="D335" s="65">
        <f>1.75+3.2+1.2</f>
        <v>6.15</v>
      </c>
      <c r="E335" s="65">
        <v>2.5</v>
      </c>
      <c r="F335" s="323">
        <f>E335*D335</f>
        <v>15.375</v>
      </c>
      <c r="G335" s="324"/>
      <c r="H335"/>
      <c r="I335"/>
      <c r="J335"/>
    </row>
    <row r="336" spans="1:10" s="141" customFormat="1" x14ac:dyDescent="0.25">
      <c r="A336" s="322"/>
      <c r="B336" s="60" t="s">
        <v>208</v>
      </c>
      <c r="C336" s="78"/>
      <c r="D336" s="65">
        <f>3*0.7</f>
        <v>2.0999999999999996</v>
      </c>
      <c r="E336" s="65">
        <v>2.1</v>
      </c>
      <c r="F336" s="323">
        <f>E336*D336</f>
        <v>4.4099999999999993</v>
      </c>
      <c r="G336" s="324"/>
      <c r="H336"/>
      <c r="I336"/>
      <c r="J336"/>
    </row>
    <row r="337" spans="1:10" s="141" customFormat="1" x14ac:dyDescent="0.25">
      <c r="A337" s="316" t="s">
        <v>66</v>
      </c>
      <c r="B337" s="317"/>
      <c r="C337" s="317"/>
      <c r="D337" s="317"/>
      <c r="E337" s="317"/>
      <c r="F337" s="318">
        <f>F335-F336</f>
        <v>10.965</v>
      </c>
      <c r="G337" s="319"/>
      <c r="H337"/>
      <c r="I337"/>
      <c r="J337"/>
    </row>
    <row r="338" spans="1:10" s="141" customFormat="1" x14ac:dyDescent="0.25">
      <c r="A338" s="320" t="s">
        <v>311</v>
      </c>
      <c r="B338" s="60" t="s">
        <v>206</v>
      </c>
      <c r="C338" s="227" t="s">
        <v>43</v>
      </c>
      <c r="D338" s="214" t="s">
        <v>44</v>
      </c>
      <c r="E338" s="214" t="s">
        <v>42</v>
      </c>
      <c r="F338" s="323" t="s">
        <v>7</v>
      </c>
      <c r="G338" s="324"/>
      <c r="H338"/>
      <c r="I338"/>
      <c r="J338"/>
    </row>
    <row r="339" spans="1:10" s="141" customFormat="1" x14ac:dyDescent="0.25">
      <c r="A339" s="321"/>
      <c r="B339" s="60" t="s">
        <v>210</v>
      </c>
      <c r="C339" s="78"/>
      <c r="D339" s="65">
        <f>3.37+2.47</f>
        <v>5.84</v>
      </c>
      <c r="E339" s="65">
        <v>2.5</v>
      </c>
      <c r="F339" s="323">
        <f>E339*D339</f>
        <v>14.6</v>
      </c>
      <c r="G339" s="324"/>
      <c r="H339"/>
      <c r="I339"/>
      <c r="J339"/>
    </row>
    <row r="340" spans="1:10" s="141" customFormat="1" x14ac:dyDescent="0.25">
      <c r="A340" s="322"/>
      <c r="B340" s="60" t="s">
        <v>214</v>
      </c>
      <c r="C340" s="78"/>
      <c r="D340" s="65">
        <f>0.7</f>
        <v>0.7</v>
      </c>
      <c r="E340" s="65">
        <v>2.1</v>
      </c>
      <c r="F340" s="323">
        <f>E340*D340</f>
        <v>1.47</v>
      </c>
      <c r="G340" s="324"/>
      <c r="H340"/>
      <c r="I340"/>
      <c r="J340"/>
    </row>
    <row r="341" spans="1:10" s="141" customFormat="1" x14ac:dyDescent="0.25">
      <c r="A341" s="316" t="s">
        <v>66</v>
      </c>
      <c r="B341" s="317"/>
      <c r="C341" s="317"/>
      <c r="D341" s="317"/>
      <c r="E341" s="317"/>
      <c r="F341" s="318">
        <f>F339-F340</f>
        <v>13.129999999999999</v>
      </c>
      <c r="G341" s="319"/>
      <c r="H341"/>
      <c r="I341"/>
      <c r="J341"/>
    </row>
    <row r="342" spans="1:10" s="141" customFormat="1" x14ac:dyDescent="0.25">
      <c r="A342" s="320" t="s">
        <v>312</v>
      </c>
      <c r="B342" s="60" t="s">
        <v>211</v>
      </c>
      <c r="C342" s="227" t="s">
        <v>43</v>
      </c>
      <c r="D342" s="214" t="s">
        <v>44</v>
      </c>
      <c r="E342" s="214" t="s">
        <v>42</v>
      </c>
      <c r="F342" s="323" t="s">
        <v>7</v>
      </c>
      <c r="G342" s="324"/>
      <c r="H342"/>
      <c r="I342"/>
      <c r="J342"/>
    </row>
    <row r="343" spans="1:10" s="141" customFormat="1" x14ac:dyDescent="0.25">
      <c r="A343" s="321"/>
      <c r="B343" s="60" t="s">
        <v>212</v>
      </c>
      <c r="C343" s="78"/>
      <c r="D343" s="65">
        <f>2.37+3.37</f>
        <v>5.74</v>
      </c>
      <c r="E343" s="65">
        <v>2.5</v>
      </c>
      <c r="F343" s="323">
        <f>E343*D343</f>
        <v>14.350000000000001</v>
      </c>
      <c r="G343" s="324"/>
      <c r="H343"/>
      <c r="I343"/>
      <c r="J343"/>
    </row>
    <row r="344" spans="1:10" s="141" customFormat="1" x14ac:dyDescent="0.25">
      <c r="A344" s="322"/>
      <c r="B344" s="60" t="s">
        <v>214</v>
      </c>
      <c r="C344" s="78"/>
      <c r="D344" s="65">
        <f>0.7</f>
        <v>0.7</v>
      </c>
      <c r="E344" s="65">
        <v>2.1</v>
      </c>
      <c r="F344" s="323">
        <f>E344*D344</f>
        <v>1.47</v>
      </c>
      <c r="G344" s="324"/>
      <c r="H344"/>
      <c r="I344"/>
      <c r="J344"/>
    </row>
    <row r="345" spans="1:10" s="141" customFormat="1" x14ac:dyDescent="0.25">
      <c r="A345" s="316" t="s">
        <v>66</v>
      </c>
      <c r="B345" s="317"/>
      <c r="C345" s="317"/>
      <c r="D345" s="317"/>
      <c r="E345" s="317"/>
      <c r="F345" s="318">
        <f>F343-F344</f>
        <v>12.88</v>
      </c>
      <c r="G345" s="319"/>
      <c r="H345"/>
      <c r="I345"/>
      <c r="J345"/>
    </row>
    <row r="346" spans="1:10" s="141" customFormat="1" x14ac:dyDescent="0.25">
      <c r="A346" s="320" t="s">
        <v>313</v>
      </c>
      <c r="B346" s="60" t="s">
        <v>91</v>
      </c>
      <c r="C346" s="227" t="s">
        <v>43</v>
      </c>
      <c r="D346" s="214" t="s">
        <v>44</v>
      </c>
      <c r="E346" s="214" t="s">
        <v>42</v>
      </c>
      <c r="F346" s="323" t="s">
        <v>7</v>
      </c>
      <c r="G346" s="324"/>
      <c r="H346"/>
      <c r="I346"/>
      <c r="J346"/>
    </row>
    <row r="347" spans="1:10" s="141" customFormat="1" x14ac:dyDescent="0.25">
      <c r="A347" s="321"/>
      <c r="B347" s="60" t="s">
        <v>213</v>
      </c>
      <c r="C347" s="78"/>
      <c r="D347" s="65">
        <f>1.65+1.65+1.2</f>
        <v>4.5</v>
      </c>
      <c r="E347" s="65">
        <v>2.5</v>
      </c>
      <c r="F347" s="323">
        <f>E347*D347</f>
        <v>11.25</v>
      </c>
      <c r="G347" s="324"/>
      <c r="H347"/>
      <c r="I347"/>
      <c r="J347"/>
    </row>
    <row r="348" spans="1:10" s="141" customFormat="1" x14ac:dyDescent="0.25">
      <c r="A348" s="321"/>
      <c r="B348" s="60" t="s">
        <v>214</v>
      </c>
      <c r="C348" s="78"/>
      <c r="D348" s="65">
        <v>0.7</v>
      </c>
      <c r="E348" s="65">
        <v>2.1</v>
      </c>
      <c r="F348" s="323">
        <f t="shared" ref="F348:F349" si="12">E348*D348</f>
        <v>1.47</v>
      </c>
      <c r="G348" s="324"/>
      <c r="H348"/>
      <c r="I348"/>
      <c r="J348"/>
    </row>
    <row r="349" spans="1:10" s="141" customFormat="1" x14ac:dyDescent="0.25">
      <c r="A349" s="322"/>
      <c r="B349" s="60" t="s">
        <v>215</v>
      </c>
      <c r="C349" s="78"/>
      <c r="D349" s="65">
        <f>1.65+1.65+1.2</f>
        <v>4.5</v>
      </c>
      <c r="E349" s="65">
        <v>1.5</v>
      </c>
      <c r="F349" s="323">
        <f t="shared" si="12"/>
        <v>6.75</v>
      </c>
      <c r="G349" s="324"/>
      <c r="H349"/>
      <c r="I349"/>
      <c r="J349"/>
    </row>
    <row r="350" spans="1:10" s="141" customFormat="1" x14ac:dyDescent="0.25">
      <c r="A350" s="316" t="s">
        <v>66</v>
      </c>
      <c r="B350" s="317"/>
      <c r="C350" s="317"/>
      <c r="D350" s="317"/>
      <c r="E350" s="317"/>
      <c r="F350" s="318">
        <f>F347-F348-F349</f>
        <v>3.0299999999999994</v>
      </c>
      <c r="G350" s="319"/>
      <c r="H350"/>
      <c r="I350"/>
      <c r="J350"/>
    </row>
    <row r="351" spans="1:10" s="141" customFormat="1" x14ac:dyDescent="0.25">
      <c r="A351" s="320" t="s">
        <v>314</v>
      </c>
      <c r="B351" s="60" t="s">
        <v>349</v>
      </c>
      <c r="C351" s="227" t="s">
        <v>43</v>
      </c>
      <c r="D351" s="214" t="s">
        <v>44</v>
      </c>
      <c r="E351" s="214" t="s">
        <v>42</v>
      </c>
      <c r="F351" s="323" t="s">
        <v>7</v>
      </c>
      <c r="G351" s="324"/>
      <c r="H351"/>
      <c r="I351"/>
      <c r="J351"/>
    </row>
    <row r="352" spans="1:10" s="141" customFormat="1" x14ac:dyDescent="0.25">
      <c r="A352" s="321"/>
      <c r="B352" s="60" t="s">
        <v>348</v>
      </c>
      <c r="C352" s="227"/>
      <c r="D352" s="214">
        <f>(5.3+5.3+6.7+6.7)</f>
        <v>24</v>
      </c>
      <c r="E352" s="214">
        <v>2.5</v>
      </c>
      <c r="F352" s="323">
        <f>E352*D352</f>
        <v>60</v>
      </c>
      <c r="G352" s="324"/>
      <c r="H352"/>
      <c r="I352"/>
      <c r="J352"/>
    </row>
    <row r="353" spans="1:10" s="141" customFormat="1" x14ac:dyDescent="0.25">
      <c r="A353" s="321"/>
      <c r="B353" s="60" t="s">
        <v>216</v>
      </c>
      <c r="C353" s="227"/>
      <c r="D353" s="214">
        <f>2*0.7</f>
        <v>1.4</v>
      </c>
      <c r="E353" s="214">
        <v>2.1</v>
      </c>
      <c r="F353" s="323">
        <f t="shared" ref="F353:F355" si="13">E353*D353</f>
        <v>2.94</v>
      </c>
      <c r="G353" s="324"/>
      <c r="H353"/>
      <c r="I353"/>
      <c r="J353"/>
    </row>
    <row r="354" spans="1:10" s="141" customFormat="1" x14ac:dyDescent="0.25">
      <c r="A354" s="321"/>
      <c r="B354" s="60" t="s">
        <v>217</v>
      </c>
      <c r="C354" s="227"/>
      <c r="D354" s="214">
        <f>4*1.2</f>
        <v>4.8</v>
      </c>
      <c r="E354" s="214">
        <v>1</v>
      </c>
      <c r="F354" s="323">
        <f t="shared" si="13"/>
        <v>4.8</v>
      </c>
      <c r="G354" s="324"/>
      <c r="H354"/>
      <c r="I354"/>
      <c r="J354"/>
    </row>
    <row r="355" spans="1:10" s="141" customFormat="1" x14ac:dyDescent="0.25">
      <c r="A355" s="322"/>
      <c r="B355" s="60" t="s">
        <v>218</v>
      </c>
      <c r="C355" s="227"/>
      <c r="D355" s="214">
        <v>0.5</v>
      </c>
      <c r="E355" s="214">
        <v>0.5</v>
      </c>
      <c r="F355" s="323">
        <f t="shared" si="13"/>
        <v>0.25</v>
      </c>
      <c r="G355" s="324"/>
      <c r="H355"/>
      <c r="I355"/>
      <c r="J355"/>
    </row>
    <row r="356" spans="1:10" s="141" customFormat="1" x14ac:dyDescent="0.25">
      <c r="A356" s="316" t="s">
        <v>66</v>
      </c>
      <c r="B356" s="317"/>
      <c r="C356" s="317"/>
      <c r="D356" s="317"/>
      <c r="E356" s="317"/>
      <c r="F356" s="318">
        <f>F352-F353-F354-F355</f>
        <v>52.010000000000005</v>
      </c>
      <c r="G356" s="319"/>
      <c r="H356"/>
      <c r="I356"/>
      <c r="J356"/>
    </row>
    <row r="357" spans="1:10" s="141" customFormat="1" x14ac:dyDescent="0.25">
      <c r="A357" s="320" t="s">
        <v>315</v>
      </c>
      <c r="B357" s="60" t="s">
        <v>221</v>
      </c>
      <c r="C357" s="227" t="s">
        <v>43</v>
      </c>
      <c r="D357" s="214" t="s">
        <v>44</v>
      </c>
      <c r="E357" s="214" t="s">
        <v>42</v>
      </c>
      <c r="F357" s="323" t="s">
        <v>7</v>
      </c>
      <c r="G357" s="324"/>
      <c r="H357"/>
      <c r="I357"/>
      <c r="J357"/>
    </row>
    <row r="358" spans="1:10" s="13" customFormat="1" x14ac:dyDescent="0.25">
      <c r="A358" s="322"/>
      <c r="B358" s="60" t="s">
        <v>222</v>
      </c>
      <c r="C358" s="227"/>
      <c r="D358" s="214">
        <v>10.6</v>
      </c>
      <c r="E358" s="214">
        <v>0.9</v>
      </c>
      <c r="F358" s="323">
        <f t="shared" ref="F358" si="14">E358*D358</f>
        <v>9.5399999999999991</v>
      </c>
      <c r="G358" s="324"/>
      <c r="H358"/>
      <c r="I358"/>
      <c r="J358"/>
    </row>
    <row r="359" spans="1:10" s="13" customFormat="1" x14ac:dyDescent="0.25">
      <c r="A359" s="316" t="s">
        <v>66</v>
      </c>
      <c r="B359" s="317"/>
      <c r="C359" s="317"/>
      <c r="D359" s="317"/>
      <c r="E359" s="317"/>
      <c r="F359" s="318">
        <f>F358</f>
        <v>9.5399999999999991</v>
      </c>
      <c r="G359" s="319"/>
      <c r="H359"/>
      <c r="I359"/>
      <c r="J359"/>
    </row>
    <row r="360" spans="1:10" s="13" customFormat="1" x14ac:dyDescent="0.25">
      <c r="A360" s="341" t="s">
        <v>46</v>
      </c>
      <c r="B360" s="342"/>
      <c r="C360" s="342"/>
      <c r="D360" s="342"/>
      <c r="E360" s="342"/>
      <c r="F360" s="343">
        <f>F337+F341+F345+F350+F356+F359</f>
        <v>101.55500000000001</v>
      </c>
      <c r="G360" s="344"/>
      <c r="H360"/>
      <c r="I360"/>
      <c r="J360"/>
    </row>
    <row r="361" spans="1:10" s="13" customFormat="1" x14ac:dyDescent="0.25">
      <c r="A361" s="320" t="s">
        <v>304</v>
      </c>
      <c r="B361" s="70" t="s">
        <v>71</v>
      </c>
      <c r="C361" s="221" t="s">
        <v>43</v>
      </c>
      <c r="D361" s="214" t="s">
        <v>41</v>
      </c>
      <c r="E361" s="214" t="s">
        <v>42</v>
      </c>
      <c r="F361" s="214" t="s">
        <v>3</v>
      </c>
      <c r="G361" s="215" t="s">
        <v>7</v>
      </c>
      <c r="H361"/>
      <c r="I361"/>
      <c r="J361"/>
    </row>
    <row r="362" spans="1:10" s="13" customFormat="1" x14ac:dyDescent="0.25">
      <c r="A362" s="321"/>
      <c r="B362" s="60" t="s">
        <v>350</v>
      </c>
      <c r="C362" s="221"/>
      <c r="D362" s="214">
        <v>1.2</v>
      </c>
      <c r="E362" s="214">
        <v>1</v>
      </c>
      <c r="F362" s="214">
        <v>4</v>
      </c>
      <c r="G362" s="215">
        <f>F362*E362*D362</f>
        <v>4.8</v>
      </c>
      <c r="H362"/>
      <c r="I362"/>
      <c r="J362"/>
    </row>
    <row r="363" spans="1:10" x14ac:dyDescent="0.25">
      <c r="A363" s="321"/>
      <c r="B363" s="60" t="s">
        <v>100</v>
      </c>
      <c r="C363" s="221"/>
      <c r="D363" s="214">
        <v>0.5</v>
      </c>
      <c r="E363" s="214">
        <v>0.5</v>
      </c>
      <c r="F363" s="214">
        <v>1</v>
      </c>
      <c r="G363" s="215">
        <f t="shared" ref="G363:G364" si="15">F363*E363*D363</f>
        <v>0.25</v>
      </c>
    </row>
    <row r="364" spans="1:10" x14ac:dyDescent="0.25">
      <c r="A364" s="322"/>
      <c r="B364" s="60" t="s">
        <v>101</v>
      </c>
      <c r="C364" s="221"/>
      <c r="D364" s="214">
        <v>0.7</v>
      </c>
      <c r="E364" s="214">
        <v>2.1</v>
      </c>
      <c r="F364" s="214">
        <v>5</v>
      </c>
      <c r="G364" s="215">
        <f t="shared" si="15"/>
        <v>7.35</v>
      </c>
    </row>
    <row r="365" spans="1:10" ht="15.75" thickBot="1" x14ac:dyDescent="0.3">
      <c r="A365" s="325" t="s">
        <v>7</v>
      </c>
      <c r="B365" s="326"/>
      <c r="C365" s="326"/>
      <c r="D365" s="326"/>
      <c r="E365" s="326"/>
      <c r="F365" s="327"/>
      <c r="G365" s="99">
        <f>G364+G363+G362</f>
        <v>12.399999999999999</v>
      </c>
    </row>
    <row r="366" spans="1:10" ht="15.75" thickBot="1" x14ac:dyDescent="0.3">
      <c r="A366" s="328" t="s">
        <v>30</v>
      </c>
      <c r="B366" s="329"/>
      <c r="C366" s="329"/>
      <c r="D366" s="329"/>
      <c r="E366" s="329"/>
      <c r="F366" s="329"/>
      <c r="G366" s="330"/>
    </row>
    <row r="367" spans="1:10" x14ac:dyDescent="0.25">
      <c r="A367" s="331" t="s">
        <v>305</v>
      </c>
      <c r="B367" s="6" t="s">
        <v>45</v>
      </c>
      <c r="C367" s="11" t="s">
        <v>43</v>
      </c>
      <c r="D367" s="333" t="s">
        <v>64</v>
      </c>
      <c r="E367" s="334"/>
      <c r="F367" s="335" t="s">
        <v>46</v>
      </c>
      <c r="G367" s="336"/>
    </row>
    <row r="368" spans="1:10" ht="15.75" thickBot="1" x14ac:dyDescent="0.3">
      <c r="A368" s="332"/>
      <c r="B368" s="81" t="s">
        <v>351</v>
      </c>
      <c r="C368" s="82"/>
      <c r="D368" s="337">
        <v>35.51</v>
      </c>
      <c r="E368" s="338"/>
      <c r="F368" s="339">
        <f>D368:D368</f>
        <v>35.51</v>
      </c>
      <c r="G368" s="340"/>
    </row>
    <row r="369" spans="1:7" x14ac:dyDescent="0.25">
      <c r="A369" s="331" t="s">
        <v>403</v>
      </c>
      <c r="B369" s="6" t="str">
        <f>'ORÇAMENTO (COM TELHADO)'!C126</f>
        <v>PLACA INAUGURACAO ACO INOXIDAVEL (40 X 25)</v>
      </c>
      <c r="C369" s="11" t="s">
        <v>4</v>
      </c>
      <c r="D369" s="333" t="s">
        <v>60</v>
      </c>
      <c r="E369" s="334"/>
      <c r="F369" s="335" t="s">
        <v>46</v>
      </c>
      <c r="G369" s="336"/>
    </row>
    <row r="370" spans="1:7" ht="15.75" thickBot="1" x14ac:dyDescent="0.3">
      <c r="A370" s="332"/>
      <c r="B370" s="81"/>
      <c r="C370" s="82"/>
      <c r="D370" s="337">
        <v>1</v>
      </c>
      <c r="E370" s="338"/>
      <c r="F370" s="339">
        <f>D370:D370</f>
        <v>1</v>
      </c>
      <c r="G370" s="340"/>
    </row>
    <row r="371" spans="1:7" x14ac:dyDescent="0.25">
      <c r="A371" s="331" t="s">
        <v>465</v>
      </c>
      <c r="B371" s="6" t="str">
        <f>'ORÇAMENTO (COM TELHADO)'!C127</f>
        <v>SUPORTE PARA BANCADA EM FERRO "T" 1/8" X 1 1/4"</v>
      </c>
      <c r="C371" s="11" t="s">
        <v>4</v>
      </c>
      <c r="D371" s="333" t="s">
        <v>60</v>
      </c>
      <c r="E371" s="334"/>
      <c r="F371" s="335" t="s">
        <v>46</v>
      </c>
      <c r="G371" s="336"/>
    </row>
    <row r="372" spans="1:7" ht="15.75" thickBot="1" x14ac:dyDescent="0.3">
      <c r="A372" s="332"/>
      <c r="B372" s="81"/>
      <c r="C372" s="82"/>
      <c r="D372" s="337">
        <v>1</v>
      </c>
      <c r="E372" s="338"/>
      <c r="F372" s="339">
        <f>D372:D372</f>
        <v>1</v>
      </c>
      <c r="G372" s="340"/>
    </row>
    <row r="373" spans="1:7" x14ac:dyDescent="0.25">
      <c r="A373" s="35"/>
      <c r="B373" s="36"/>
      <c r="C373" s="34"/>
      <c r="D373" s="37"/>
      <c r="E373" s="37"/>
      <c r="F373" s="37"/>
      <c r="G373" s="83"/>
    </row>
    <row r="374" spans="1:7" x14ac:dyDescent="0.25">
      <c r="A374" s="40"/>
      <c r="B374" s="25"/>
      <c r="C374" s="42"/>
      <c r="D374" s="20"/>
      <c r="E374" s="20"/>
      <c r="F374" s="20"/>
      <c r="G374" s="84"/>
    </row>
    <row r="375" spans="1:7" x14ac:dyDescent="0.25">
      <c r="A375" s="40"/>
      <c r="B375" s="25"/>
      <c r="C375" s="42"/>
      <c r="D375" s="20"/>
      <c r="E375" s="20"/>
      <c r="F375" s="20"/>
      <c r="G375" s="84"/>
    </row>
    <row r="376" spans="1:7" x14ac:dyDescent="0.25">
      <c r="A376" s="40"/>
      <c r="B376" s="25"/>
      <c r="C376" s="42"/>
      <c r="D376" s="20"/>
      <c r="E376" s="20"/>
      <c r="F376" s="20"/>
      <c r="G376" s="84"/>
    </row>
    <row r="377" spans="1:7" x14ac:dyDescent="0.25">
      <c r="A377" s="40"/>
      <c r="B377" s="25"/>
      <c r="C377" s="42"/>
      <c r="D377" s="20"/>
      <c r="E377" s="20"/>
      <c r="F377" s="20"/>
      <c r="G377" s="84"/>
    </row>
    <row r="378" spans="1:7" x14ac:dyDescent="0.25">
      <c r="A378" s="191"/>
      <c r="B378" s="192"/>
      <c r="C378" s="42"/>
      <c r="D378" s="48"/>
      <c r="E378" s="48"/>
      <c r="F378" s="48"/>
      <c r="G378" s="193"/>
    </row>
    <row r="379" spans="1:7" ht="15.75" thickBot="1" x14ac:dyDescent="0.3">
      <c r="A379" s="194"/>
      <c r="B379" s="52"/>
      <c r="C379" s="56"/>
      <c r="D379" s="53"/>
      <c r="E379" s="53"/>
      <c r="F379" s="53"/>
      <c r="G379" s="195"/>
    </row>
  </sheetData>
  <sheetProtection algorithmName="SHA-512" hashValue="6lBn5FCLSxAkG7g0HRQdMV/CEStD25r0Xz/dumJv6WyRlFSrRk4BFAb7ZRdPJPjXyAz4WfP9lEbSiDcFw+ZbxA==" saltValue="6AZnAZ5zPeaGhSsNI2QS1A==" spinCount="100000" sheet="1" objects="1" scenarios="1"/>
  <mergeCells count="507">
    <mergeCell ref="A204:A205"/>
    <mergeCell ref="D204:G204"/>
    <mergeCell ref="D205:G205"/>
    <mergeCell ref="A206:F206"/>
    <mergeCell ref="A207:A208"/>
    <mergeCell ref="D207:G207"/>
    <mergeCell ref="A371:A372"/>
    <mergeCell ref="D371:E371"/>
    <mergeCell ref="F371:G371"/>
    <mergeCell ref="D372:E372"/>
    <mergeCell ref="F372:G372"/>
    <mergeCell ref="A331:E331"/>
    <mergeCell ref="A332:G332"/>
    <mergeCell ref="F338:G338"/>
    <mergeCell ref="F339:G339"/>
    <mergeCell ref="F340:G340"/>
    <mergeCell ref="A341:E341"/>
    <mergeCell ref="F341:G341"/>
    <mergeCell ref="A365:F365"/>
    <mergeCell ref="A361:A364"/>
    <mergeCell ref="F367:G367"/>
    <mergeCell ref="A367:A368"/>
    <mergeCell ref="F368:G368"/>
    <mergeCell ref="D367:E367"/>
    <mergeCell ref="A197:F197"/>
    <mergeCell ref="A198:A199"/>
    <mergeCell ref="D198:G198"/>
    <mergeCell ref="D199:G199"/>
    <mergeCell ref="A200:F200"/>
    <mergeCell ref="A201:A202"/>
    <mergeCell ref="D201:G201"/>
    <mergeCell ref="D202:G202"/>
    <mergeCell ref="A203:F203"/>
    <mergeCell ref="A180:A181"/>
    <mergeCell ref="D180:G180"/>
    <mergeCell ref="D181:G181"/>
    <mergeCell ref="A182:F182"/>
    <mergeCell ref="A183:A184"/>
    <mergeCell ref="D183:G183"/>
    <mergeCell ref="D184:G184"/>
    <mergeCell ref="A185:F185"/>
    <mergeCell ref="A195:A196"/>
    <mergeCell ref="D195:G195"/>
    <mergeCell ref="D196:G196"/>
    <mergeCell ref="A186:A187"/>
    <mergeCell ref="D186:G186"/>
    <mergeCell ref="D187:G187"/>
    <mergeCell ref="A188:F188"/>
    <mergeCell ref="A189:A190"/>
    <mergeCell ref="D189:G189"/>
    <mergeCell ref="D190:G190"/>
    <mergeCell ref="A191:F191"/>
    <mergeCell ref="A192:A193"/>
    <mergeCell ref="D192:G192"/>
    <mergeCell ref="D193:G193"/>
    <mergeCell ref="A194:F194"/>
    <mergeCell ref="A173:F173"/>
    <mergeCell ref="A174:A175"/>
    <mergeCell ref="D174:G174"/>
    <mergeCell ref="D175:G175"/>
    <mergeCell ref="A176:F176"/>
    <mergeCell ref="A177:A178"/>
    <mergeCell ref="D177:G177"/>
    <mergeCell ref="D178:G178"/>
    <mergeCell ref="A179:F179"/>
    <mergeCell ref="A165:A166"/>
    <mergeCell ref="D165:G165"/>
    <mergeCell ref="D166:G166"/>
    <mergeCell ref="A167:F167"/>
    <mergeCell ref="A168:A169"/>
    <mergeCell ref="D168:G168"/>
    <mergeCell ref="D169:G169"/>
    <mergeCell ref="A170:F170"/>
    <mergeCell ref="A171:A172"/>
    <mergeCell ref="D171:G171"/>
    <mergeCell ref="D172:G172"/>
    <mergeCell ref="A158:F158"/>
    <mergeCell ref="A159:A160"/>
    <mergeCell ref="D159:G159"/>
    <mergeCell ref="D160:G160"/>
    <mergeCell ref="A161:F161"/>
    <mergeCell ref="A162:A163"/>
    <mergeCell ref="D162:G162"/>
    <mergeCell ref="D163:G163"/>
    <mergeCell ref="A164:F164"/>
    <mergeCell ref="A150:A151"/>
    <mergeCell ref="D150:G150"/>
    <mergeCell ref="D151:G151"/>
    <mergeCell ref="A152:F152"/>
    <mergeCell ref="A153:A154"/>
    <mergeCell ref="D153:G153"/>
    <mergeCell ref="D154:G154"/>
    <mergeCell ref="A155:F155"/>
    <mergeCell ref="A156:A157"/>
    <mergeCell ref="D156:G156"/>
    <mergeCell ref="D157:G157"/>
    <mergeCell ref="A143:F143"/>
    <mergeCell ref="A144:A145"/>
    <mergeCell ref="D144:G144"/>
    <mergeCell ref="D145:G145"/>
    <mergeCell ref="A146:F146"/>
    <mergeCell ref="A147:A148"/>
    <mergeCell ref="D147:G147"/>
    <mergeCell ref="D148:G148"/>
    <mergeCell ref="A149:F149"/>
    <mergeCell ref="A135:A136"/>
    <mergeCell ref="D135:G135"/>
    <mergeCell ref="D136:G136"/>
    <mergeCell ref="A137:F137"/>
    <mergeCell ref="A138:A139"/>
    <mergeCell ref="D138:G138"/>
    <mergeCell ref="D139:G139"/>
    <mergeCell ref="A140:F140"/>
    <mergeCell ref="A141:A142"/>
    <mergeCell ref="D141:G141"/>
    <mergeCell ref="D142:G142"/>
    <mergeCell ref="A128:F128"/>
    <mergeCell ref="A129:A130"/>
    <mergeCell ref="D129:G129"/>
    <mergeCell ref="D130:G130"/>
    <mergeCell ref="A131:F131"/>
    <mergeCell ref="A132:A133"/>
    <mergeCell ref="D132:G132"/>
    <mergeCell ref="D133:G133"/>
    <mergeCell ref="A134:F134"/>
    <mergeCell ref="A120:A121"/>
    <mergeCell ref="D120:G120"/>
    <mergeCell ref="D121:G121"/>
    <mergeCell ref="A122:F122"/>
    <mergeCell ref="A123:A124"/>
    <mergeCell ref="D123:G123"/>
    <mergeCell ref="D124:G124"/>
    <mergeCell ref="A125:F125"/>
    <mergeCell ref="A126:A127"/>
    <mergeCell ref="D126:G126"/>
    <mergeCell ref="D127:G127"/>
    <mergeCell ref="A18:E18"/>
    <mergeCell ref="F18:G18"/>
    <mergeCell ref="F19:G19"/>
    <mergeCell ref="A20:E20"/>
    <mergeCell ref="F20:G20"/>
    <mergeCell ref="F14:G14"/>
    <mergeCell ref="A74:A75"/>
    <mergeCell ref="D74:G74"/>
    <mergeCell ref="D75:G75"/>
    <mergeCell ref="A25:E25"/>
    <mergeCell ref="A29:E29"/>
    <mergeCell ref="A33:E33"/>
    <mergeCell ref="A37:E37"/>
    <mergeCell ref="F30:G30"/>
    <mergeCell ref="A61:A67"/>
    <mergeCell ref="A60:G60"/>
    <mergeCell ref="F43:G43"/>
    <mergeCell ref="F44:G44"/>
    <mergeCell ref="A46:A52"/>
    <mergeCell ref="A21:A24"/>
    <mergeCell ref="A26:A28"/>
    <mergeCell ref="A30:A32"/>
    <mergeCell ref="A41:E41"/>
    <mergeCell ref="F25:G25"/>
    <mergeCell ref="D77:G77"/>
    <mergeCell ref="D78:G78"/>
    <mergeCell ref="A369:A370"/>
    <mergeCell ref="D369:E369"/>
    <mergeCell ref="F369:G369"/>
    <mergeCell ref="D370:E370"/>
    <mergeCell ref="F370:G370"/>
    <mergeCell ref="D240:G240"/>
    <mergeCell ref="A68:F68"/>
    <mergeCell ref="A229:G229"/>
    <mergeCell ref="F230:G230"/>
    <mergeCell ref="F231:G231"/>
    <mergeCell ref="A76:F76"/>
    <mergeCell ref="A95:A96"/>
    <mergeCell ref="A117:A118"/>
    <mergeCell ref="D118:G118"/>
    <mergeCell ref="A119:F119"/>
    <mergeCell ref="A116:G116"/>
    <mergeCell ref="D210:G210"/>
    <mergeCell ref="D211:G211"/>
    <mergeCell ref="D213:G213"/>
    <mergeCell ref="D214:G214"/>
    <mergeCell ref="F217:G217"/>
    <mergeCell ref="F336:G336"/>
    <mergeCell ref="F7:G7"/>
    <mergeCell ref="F8:G8"/>
    <mergeCell ref="A13:E13"/>
    <mergeCell ref="F13:G13"/>
    <mergeCell ref="F15:G15"/>
    <mergeCell ref="F16:G16"/>
    <mergeCell ref="F17:G17"/>
    <mergeCell ref="F9:G9"/>
    <mergeCell ref="F10:G10"/>
    <mergeCell ref="F12:G12"/>
    <mergeCell ref="F11:G11"/>
    <mergeCell ref="A11:E11"/>
    <mergeCell ref="A7:A10"/>
    <mergeCell ref="A14:A17"/>
    <mergeCell ref="F33:G33"/>
    <mergeCell ref="F37:G37"/>
    <mergeCell ref="F41:G41"/>
    <mergeCell ref="F29:G29"/>
    <mergeCell ref="A34:A36"/>
    <mergeCell ref="A38:A40"/>
    <mergeCell ref="E21:E22"/>
    <mergeCell ref="F21:G22"/>
    <mergeCell ref="F31:G31"/>
    <mergeCell ref="F32:G32"/>
    <mergeCell ref="F28:G28"/>
    <mergeCell ref="F34:G34"/>
    <mergeCell ref="F35:G35"/>
    <mergeCell ref="F36:G36"/>
    <mergeCell ref="F38:G38"/>
    <mergeCell ref="F39:G39"/>
    <mergeCell ref="A42:E42"/>
    <mergeCell ref="F42:G42"/>
    <mergeCell ref="D54:E54"/>
    <mergeCell ref="F54:G54"/>
    <mergeCell ref="D55:E55"/>
    <mergeCell ref="F55:G55"/>
    <mergeCell ref="A56:E56"/>
    <mergeCell ref="F56:G56"/>
    <mergeCell ref="D208:G208"/>
    <mergeCell ref="D117:G117"/>
    <mergeCell ref="D80:G80"/>
    <mergeCell ref="D81:G81"/>
    <mergeCell ref="A82:F82"/>
    <mergeCell ref="D83:G83"/>
    <mergeCell ref="D84:G84"/>
    <mergeCell ref="A85:F85"/>
    <mergeCell ref="D86:G86"/>
    <mergeCell ref="D87:G87"/>
    <mergeCell ref="A88:F88"/>
    <mergeCell ref="D89:G89"/>
    <mergeCell ref="A80:A81"/>
    <mergeCell ref="A83:A84"/>
    <mergeCell ref="A77:A78"/>
    <mergeCell ref="A79:F79"/>
    <mergeCell ref="D70:E70"/>
    <mergeCell ref="A54:A55"/>
    <mergeCell ref="F40:G40"/>
    <mergeCell ref="A43:A44"/>
    <mergeCell ref="D95:G95"/>
    <mergeCell ref="D96:G96"/>
    <mergeCell ref="A97:F97"/>
    <mergeCell ref="A113:A114"/>
    <mergeCell ref="D113:G113"/>
    <mergeCell ref="D114:G114"/>
    <mergeCell ref="D99:G99"/>
    <mergeCell ref="D102:G102"/>
    <mergeCell ref="A70:A71"/>
    <mergeCell ref="A86:A87"/>
    <mergeCell ref="A89:A90"/>
    <mergeCell ref="A92:A93"/>
    <mergeCell ref="A98:A99"/>
    <mergeCell ref="A104:A105"/>
    <mergeCell ref="A110:A111"/>
    <mergeCell ref="A101:A102"/>
    <mergeCell ref="A100:F100"/>
    <mergeCell ref="D104:G104"/>
    <mergeCell ref="D105:G105"/>
    <mergeCell ref="A106:F106"/>
    <mergeCell ref="D368:E368"/>
    <mergeCell ref="A366:G366"/>
    <mergeCell ref="A337:E337"/>
    <mergeCell ref="F337:G337"/>
    <mergeCell ref="A338:A340"/>
    <mergeCell ref="A342:A344"/>
    <mergeCell ref="F342:G342"/>
    <mergeCell ref="F343:G343"/>
    <mergeCell ref="F344:G344"/>
    <mergeCell ref="A345:E345"/>
    <mergeCell ref="F345:G345"/>
    <mergeCell ref="A346:A349"/>
    <mergeCell ref="F346:G346"/>
    <mergeCell ref="F347:G347"/>
    <mergeCell ref="F348:G348"/>
    <mergeCell ref="F349:G349"/>
    <mergeCell ref="A350:E350"/>
    <mergeCell ref="F350:G350"/>
    <mergeCell ref="A359:E359"/>
    <mergeCell ref="F359:G359"/>
    <mergeCell ref="A360:E360"/>
    <mergeCell ref="F360:G360"/>
    <mergeCell ref="A351:A355"/>
    <mergeCell ref="F351:G351"/>
    <mergeCell ref="A255:A256"/>
    <mergeCell ref="F278:G278"/>
    <mergeCell ref="A286:E286"/>
    <mergeCell ref="F267:G267"/>
    <mergeCell ref="F272:G272"/>
    <mergeCell ref="F273:G273"/>
    <mergeCell ref="F284:G284"/>
    <mergeCell ref="A285:E285"/>
    <mergeCell ref="F285:G285"/>
    <mergeCell ref="A272:A275"/>
    <mergeCell ref="A257:F257"/>
    <mergeCell ref="A258:G258"/>
    <mergeCell ref="F280:G280"/>
    <mergeCell ref="F281:G281"/>
    <mergeCell ref="A282:E282"/>
    <mergeCell ref="F282:G282"/>
    <mergeCell ref="F277:G277"/>
    <mergeCell ref="F288:G288"/>
    <mergeCell ref="F290:G290"/>
    <mergeCell ref="A291:E291"/>
    <mergeCell ref="F291:G291"/>
    <mergeCell ref="F266:G266"/>
    <mergeCell ref="D259:D260"/>
    <mergeCell ref="E259:E260"/>
    <mergeCell ref="C259:C260"/>
    <mergeCell ref="F259:G260"/>
    <mergeCell ref="F286:G286"/>
    <mergeCell ref="F269:G269"/>
    <mergeCell ref="A271:E271"/>
    <mergeCell ref="F271:G271"/>
    <mergeCell ref="A268:A270"/>
    <mergeCell ref="A277:A281"/>
    <mergeCell ref="A283:A284"/>
    <mergeCell ref="F274:G274"/>
    <mergeCell ref="F275:G275"/>
    <mergeCell ref="A276:E276"/>
    <mergeCell ref="F276:G276"/>
    <mergeCell ref="F279:G279"/>
    <mergeCell ref="F289:G289"/>
    <mergeCell ref="A230:A232"/>
    <mergeCell ref="A234:A235"/>
    <mergeCell ref="A237:A238"/>
    <mergeCell ref="A240:A241"/>
    <mergeCell ref="A233:E233"/>
    <mergeCell ref="F233:G233"/>
    <mergeCell ref="D234:G234"/>
    <mergeCell ref="D235:G235"/>
    <mergeCell ref="A236:F236"/>
    <mergeCell ref="D237:G237"/>
    <mergeCell ref="D238:G238"/>
    <mergeCell ref="A239:F239"/>
    <mergeCell ref="A243:G243"/>
    <mergeCell ref="A254:G254"/>
    <mergeCell ref="F283:G283"/>
    <mergeCell ref="F326:G326"/>
    <mergeCell ref="F328:G328"/>
    <mergeCell ref="A247:F247"/>
    <mergeCell ref="A251:A252"/>
    <mergeCell ref="A253:F253"/>
    <mergeCell ref="A287:A290"/>
    <mergeCell ref="F287:G287"/>
    <mergeCell ref="F292:G292"/>
    <mergeCell ref="A296:E296"/>
    <mergeCell ref="F261:G261"/>
    <mergeCell ref="F262:G262"/>
    <mergeCell ref="F264:G264"/>
    <mergeCell ref="F265:G265"/>
    <mergeCell ref="A263:E263"/>
    <mergeCell ref="F263:G263"/>
    <mergeCell ref="A248:A249"/>
    <mergeCell ref="A325:G325"/>
    <mergeCell ref="F327:G327"/>
    <mergeCell ref="A250:F250"/>
    <mergeCell ref="F268:G268"/>
    <mergeCell ref="F270:G270"/>
    <mergeCell ref="A1:G1"/>
    <mergeCell ref="A3:G3"/>
    <mergeCell ref="A4:G4"/>
    <mergeCell ref="A244:A246"/>
    <mergeCell ref="A6:G6"/>
    <mergeCell ref="A69:G69"/>
    <mergeCell ref="A216:G216"/>
    <mergeCell ref="D5:G5"/>
    <mergeCell ref="F219:G219"/>
    <mergeCell ref="F220:G220"/>
    <mergeCell ref="F224:G224"/>
    <mergeCell ref="A210:A211"/>
    <mergeCell ref="A213:A214"/>
    <mergeCell ref="A103:F103"/>
    <mergeCell ref="A115:F115"/>
    <mergeCell ref="D71:E71"/>
    <mergeCell ref="A73:G73"/>
    <mergeCell ref="A72:F72"/>
    <mergeCell ref="D90:G90"/>
    <mergeCell ref="A91:F91"/>
    <mergeCell ref="D92:G92"/>
    <mergeCell ref="D93:G93"/>
    <mergeCell ref="A94:F94"/>
    <mergeCell ref="D98:G98"/>
    <mergeCell ref="D110:G110"/>
    <mergeCell ref="D111:G111"/>
    <mergeCell ref="A107:A108"/>
    <mergeCell ref="D107:G107"/>
    <mergeCell ref="D108:G108"/>
    <mergeCell ref="A109:F109"/>
    <mergeCell ref="A112:F112"/>
    <mergeCell ref="D101:G101"/>
    <mergeCell ref="A267:E267"/>
    <mergeCell ref="A259:A262"/>
    <mergeCell ref="A264:A266"/>
    <mergeCell ref="A212:F212"/>
    <mergeCell ref="A215:F215"/>
    <mergeCell ref="F218:G218"/>
    <mergeCell ref="A224:E224"/>
    <mergeCell ref="A225:G225"/>
    <mergeCell ref="A226:A227"/>
    <mergeCell ref="F226:G226"/>
    <mergeCell ref="F227:G227"/>
    <mergeCell ref="A228:E228"/>
    <mergeCell ref="F228:G228"/>
    <mergeCell ref="F232:G232"/>
    <mergeCell ref="D241:G241"/>
    <mergeCell ref="A242:F242"/>
    <mergeCell ref="F294:G294"/>
    <mergeCell ref="A297:A300"/>
    <mergeCell ref="C297:C298"/>
    <mergeCell ref="D297:D298"/>
    <mergeCell ref="E297:E298"/>
    <mergeCell ref="F297:G298"/>
    <mergeCell ref="F299:G299"/>
    <mergeCell ref="F300:G300"/>
    <mergeCell ref="F296:G296"/>
    <mergeCell ref="F295:G295"/>
    <mergeCell ref="A292:A295"/>
    <mergeCell ref="F293:G293"/>
    <mergeCell ref="A301:E301"/>
    <mergeCell ref="F301:G301"/>
    <mergeCell ref="A302:A304"/>
    <mergeCell ref="F302:G302"/>
    <mergeCell ref="F303:G303"/>
    <mergeCell ref="F304:G304"/>
    <mergeCell ref="A305:E305"/>
    <mergeCell ref="F305:G305"/>
    <mergeCell ref="A306:A308"/>
    <mergeCell ref="F306:G306"/>
    <mergeCell ref="F307:G307"/>
    <mergeCell ref="F308:G308"/>
    <mergeCell ref="A309:E309"/>
    <mergeCell ref="F309:G309"/>
    <mergeCell ref="A310:A313"/>
    <mergeCell ref="F310:G310"/>
    <mergeCell ref="F311:G311"/>
    <mergeCell ref="F312:G312"/>
    <mergeCell ref="F313:G313"/>
    <mergeCell ref="A314:E314"/>
    <mergeCell ref="F314:G314"/>
    <mergeCell ref="A328:E328"/>
    <mergeCell ref="A329:A330"/>
    <mergeCell ref="F329:G329"/>
    <mergeCell ref="A333:A336"/>
    <mergeCell ref="A315:A319"/>
    <mergeCell ref="F315:G315"/>
    <mergeCell ref="F316:G316"/>
    <mergeCell ref="F317:G317"/>
    <mergeCell ref="F318:G318"/>
    <mergeCell ref="F319:G319"/>
    <mergeCell ref="A320:E320"/>
    <mergeCell ref="F320:G320"/>
    <mergeCell ref="A321:A322"/>
    <mergeCell ref="F321:G321"/>
    <mergeCell ref="F322:G322"/>
    <mergeCell ref="F330:G330"/>
    <mergeCell ref="A326:A327"/>
    <mergeCell ref="A357:A358"/>
    <mergeCell ref="F357:G357"/>
    <mergeCell ref="F358:G358"/>
    <mergeCell ref="A323:E323"/>
    <mergeCell ref="F323:G323"/>
    <mergeCell ref="A324:E324"/>
    <mergeCell ref="A2:G2"/>
    <mergeCell ref="A57:A58"/>
    <mergeCell ref="D57:E57"/>
    <mergeCell ref="F57:G57"/>
    <mergeCell ref="D58:E58"/>
    <mergeCell ref="F58:G58"/>
    <mergeCell ref="A59:E59"/>
    <mergeCell ref="F59:G59"/>
    <mergeCell ref="F46:G46"/>
    <mergeCell ref="F49:G49"/>
    <mergeCell ref="F48:G48"/>
    <mergeCell ref="F47:G47"/>
    <mergeCell ref="F53:G53"/>
    <mergeCell ref="A53:E53"/>
    <mergeCell ref="F51:G51"/>
    <mergeCell ref="F52:G52"/>
    <mergeCell ref="A217:A223"/>
    <mergeCell ref="A209:F209"/>
    <mergeCell ref="A45:E45"/>
    <mergeCell ref="F45:G45"/>
    <mergeCell ref="F23:G23"/>
    <mergeCell ref="F24:G24"/>
    <mergeCell ref="F26:G26"/>
    <mergeCell ref="F27:G27"/>
    <mergeCell ref="C21:C22"/>
    <mergeCell ref="D21:D22"/>
    <mergeCell ref="A356:E356"/>
    <mergeCell ref="F356:G356"/>
    <mergeCell ref="F222:G222"/>
    <mergeCell ref="F223:G223"/>
    <mergeCell ref="B221:G221"/>
    <mergeCell ref="F352:G352"/>
    <mergeCell ref="F353:G353"/>
    <mergeCell ref="F354:G354"/>
    <mergeCell ref="F355:G355"/>
    <mergeCell ref="F324:G324"/>
    <mergeCell ref="C333:C334"/>
    <mergeCell ref="D333:D334"/>
    <mergeCell ref="E333:E334"/>
    <mergeCell ref="F333:G334"/>
    <mergeCell ref="F335:G335"/>
    <mergeCell ref="F331:G331"/>
  </mergeCells>
  <printOptions horizontalCentered="1"/>
  <pageMargins left="0.51181102362204722" right="0.51181102362204722" top="0.39370078740157483" bottom="0.39370078740157483" header="0" footer="0"/>
  <pageSetup paperSize="9" fitToHeight="0" orientation="landscape" horizontalDpi="4294967293" verticalDpi="4294967293" r:id="rId1"/>
  <ignoredErrors>
    <ignoredError sqref="F276 F282 F11 F18 F13" 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="115" zoomScaleNormal="115" workbookViewId="0">
      <selection activeCell="A5" sqref="A5:H5"/>
    </sheetView>
  </sheetViews>
  <sheetFormatPr defaultRowHeight="15" x14ac:dyDescent="0.25"/>
  <cols>
    <col min="1" max="1" width="4.5703125" bestFit="1" customWidth="1"/>
    <col min="2" max="2" width="11.5703125" customWidth="1"/>
    <col min="3" max="3" width="54.140625" customWidth="1"/>
    <col min="6" max="6" width="13.28515625" customWidth="1"/>
    <col min="7" max="7" width="12.7109375" customWidth="1"/>
    <col min="8" max="8" width="13" customWidth="1"/>
    <col min="10" max="10" width="15.5703125" bestFit="1" customWidth="1"/>
    <col min="11" max="11" width="9.140625" customWidth="1"/>
  </cols>
  <sheetData>
    <row r="1" spans="1:10" x14ac:dyDescent="0.25">
      <c r="A1" s="307"/>
      <c r="B1" s="308"/>
      <c r="C1" s="308"/>
      <c r="D1" s="308"/>
      <c r="E1" s="308"/>
      <c r="F1" s="308"/>
      <c r="G1" s="308"/>
      <c r="H1" s="309"/>
    </row>
    <row r="2" spans="1:10" x14ac:dyDescent="0.25">
      <c r="A2" s="310"/>
      <c r="B2" s="311"/>
      <c r="C2" s="311"/>
      <c r="D2" s="311"/>
      <c r="E2" s="311"/>
      <c r="F2" s="311"/>
      <c r="G2" s="311"/>
      <c r="H2" s="312"/>
    </row>
    <row r="3" spans="1:10" x14ac:dyDescent="0.25">
      <c r="A3" s="310" t="s">
        <v>404</v>
      </c>
      <c r="B3" s="311"/>
      <c r="C3" s="311"/>
      <c r="D3" s="311"/>
      <c r="E3" s="311"/>
      <c r="F3" s="311"/>
      <c r="G3" s="311"/>
      <c r="H3" s="312"/>
    </row>
    <row r="4" spans="1:10" x14ac:dyDescent="0.25">
      <c r="A4" s="298" t="s">
        <v>65</v>
      </c>
      <c r="B4" s="299"/>
      <c r="C4" s="299"/>
      <c r="D4" s="299"/>
      <c r="E4" s="299"/>
      <c r="F4" s="299"/>
      <c r="G4" s="299"/>
      <c r="H4" s="300"/>
    </row>
    <row r="5" spans="1:10" x14ac:dyDescent="0.25">
      <c r="A5" s="298" t="s">
        <v>395</v>
      </c>
      <c r="B5" s="299"/>
      <c r="C5" s="299"/>
      <c r="D5" s="299"/>
      <c r="E5" s="299"/>
      <c r="F5" s="299"/>
      <c r="G5" s="299"/>
      <c r="H5" s="300"/>
    </row>
    <row r="6" spans="1:10" x14ac:dyDescent="0.25">
      <c r="A6" s="298" t="s">
        <v>405</v>
      </c>
      <c r="B6" s="299"/>
      <c r="C6" s="299"/>
      <c r="D6" s="299"/>
      <c r="E6" s="299"/>
      <c r="F6" s="299"/>
      <c r="G6" s="299"/>
      <c r="H6" s="300"/>
    </row>
    <row r="7" spans="1:10" s="141" customFormat="1" ht="15.75" thickBot="1" x14ac:dyDescent="0.3">
      <c r="A7" s="273"/>
      <c r="B7" s="274"/>
      <c r="C7" s="274"/>
      <c r="D7" s="274"/>
      <c r="E7" s="274"/>
      <c r="F7" s="274"/>
      <c r="G7" s="274" t="s">
        <v>486</v>
      </c>
      <c r="H7" s="464">
        <v>0</v>
      </c>
    </row>
    <row r="8" spans="1:10" ht="15.75" thickBot="1" x14ac:dyDescent="0.3">
      <c r="A8" s="92" t="s">
        <v>0</v>
      </c>
      <c r="B8" s="113" t="s">
        <v>1</v>
      </c>
      <c r="C8" s="93" t="s">
        <v>2</v>
      </c>
      <c r="D8" s="94" t="s">
        <v>3</v>
      </c>
      <c r="E8" s="113" t="s">
        <v>4</v>
      </c>
      <c r="F8" s="95" t="s">
        <v>5</v>
      </c>
      <c r="G8" s="95" t="s">
        <v>6</v>
      </c>
      <c r="H8" s="96" t="s">
        <v>7</v>
      </c>
    </row>
    <row r="9" spans="1:10" ht="15.75" thickBot="1" x14ac:dyDescent="0.3">
      <c r="A9" s="434" t="s">
        <v>366</v>
      </c>
      <c r="B9" s="435"/>
      <c r="C9" s="435"/>
      <c r="D9" s="435"/>
      <c r="E9" s="435"/>
      <c r="F9" s="435"/>
      <c r="G9" s="435"/>
      <c r="H9" s="436"/>
    </row>
    <row r="10" spans="1:10" x14ac:dyDescent="0.25">
      <c r="A10" s="127">
        <v>1</v>
      </c>
      <c r="B10" s="165" t="s">
        <v>380</v>
      </c>
      <c r="C10" s="115" t="s">
        <v>379</v>
      </c>
      <c r="D10" s="89" t="s">
        <v>3</v>
      </c>
      <c r="E10" s="107" t="s">
        <v>4</v>
      </c>
      <c r="F10" s="437" t="s">
        <v>370</v>
      </c>
      <c r="G10" s="438"/>
      <c r="H10" s="91" t="s">
        <v>7</v>
      </c>
    </row>
    <row r="11" spans="1:10" x14ac:dyDescent="0.25">
      <c r="A11" s="16" t="s">
        <v>48</v>
      </c>
      <c r="B11" s="166" t="s">
        <v>389</v>
      </c>
      <c r="C11" s="6" t="s">
        <v>368</v>
      </c>
      <c r="D11" s="12">
        <v>9</v>
      </c>
      <c r="E11" s="11" t="s">
        <v>59</v>
      </c>
      <c r="F11" s="439">
        <f>'ORÇAMENTO (SEM TELHADO)'!H123</f>
        <v>0</v>
      </c>
      <c r="G11" s="440"/>
      <c r="H11" s="202">
        <f t="shared" ref="H11" si="0">(G11+F11)*D11</f>
        <v>0</v>
      </c>
      <c r="J11" s="3"/>
    </row>
    <row r="12" spans="1:10" ht="15.75" thickBot="1" x14ac:dyDescent="0.3">
      <c r="A12" s="276" t="s">
        <v>66</v>
      </c>
      <c r="B12" s="277"/>
      <c r="C12" s="277"/>
      <c r="D12" s="277"/>
      <c r="E12" s="277"/>
      <c r="F12" s="277"/>
      <c r="G12" s="278"/>
      <c r="H12" s="98">
        <f>SUM(H11:H11)</f>
        <v>0</v>
      </c>
    </row>
    <row r="13" spans="1:10" ht="15.75" thickBot="1" x14ac:dyDescent="0.3">
      <c r="A13" s="279" t="s">
        <v>28</v>
      </c>
      <c r="B13" s="280"/>
      <c r="C13" s="280"/>
      <c r="D13" s="280"/>
      <c r="E13" s="280"/>
      <c r="F13" s="280"/>
      <c r="G13" s="280"/>
      <c r="H13" s="281"/>
    </row>
    <row r="14" spans="1:10" x14ac:dyDescent="0.25">
      <c r="A14" s="127">
        <v>2</v>
      </c>
      <c r="B14" s="165">
        <v>20000</v>
      </c>
      <c r="C14" s="115" t="s">
        <v>29</v>
      </c>
      <c r="D14" s="89" t="s">
        <v>3</v>
      </c>
      <c r="E14" s="107" t="s">
        <v>4</v>
      </c>
      <c r="F14" s="90" t="s">
        <v>5</v>
      </c>
      <c r="G14" s="90" t="s">
        <v>6</v>
      </c>
      <c r="H14" s="91" t="s">
        <v>7</v>
      </c>
    </row>
    <row r="15" spans="1:10" ht="24" x14ac:dyDescent="0.25">
      <c r="A15" s="16" t="s">
        <v>49</v>
      </c>
      <c r="B15" s="166">
        <v>21301</v>
      </c>
      <c r="C15" s="61" t="s">
        <v>373</v>
      </c>
      <c r="D15" s="12">
        <v>3</v>
      </c>
      <c r="E15" s="11" t="s">
        <v>12</v>
      </c>
      <c r="F15" s="270">
        <v>0</v>
      </c>
      <c r="G15" s="270">
        <v>0</v>
      </c>
      <c r="H15" s="202">
        <f t="shared" ref="H15" si="1">(G15+F15)*D15</f>
        <v>0</v>
      </c>
    </row>
    <row r="16" spans="1:10" ht="15.75" thickBot="1" x14ac:dyDescent="0.3">
      <c r="A16" s="276" t="s">
        <v>66</v>
      </c>
      <c r="B16" s="277"/>
      <c r="C16" s="277"/>
      <c r="D16" s="277"/>
      <c r="E16" s="277"/>
      <c r="F16" s="277"/>
      <c r="G16" s="278"/>
      <c r="H16" s="98">
        <f>SUM(H14:H15)</f>
        <v>0</v>
      </c>
    </row>
    <row r="17" spans="1:10" ht="15.75" thickBot="1" x14ac:dyDescent="0.3">
      <c r="A17" s="279" t="s">
        <v>374</v>
      </c>
      <c r="B17" s="280"/>
      <c r="C17" s="280"/>
      <c r="D17" s="280"/>
      <c r="E17" s="280"/>
      <c r="F17" s="280"/>
      <c r="G17" s="280"/>
      <c r="H17" s="281"/>
    </row>
    <row r="18" spans="1:10" x14ac:dyDescent="0.25">
      <c r="A18" s="127">
        <v>3</v>
      </c>
      <c r="B18" s="165">
        <v>250000</v>
      </c>
      <c r="C18" s="115" t="s">
        <v>375</v>
      </c>
      <c r="D18" s="89" t="s">
        <v>3</v>
      </c>
      <c r="E18" s="107" t="s">
        <v>4</v>
      </c>
      <c r="F18" s="90" t="s">
        <v>5</v>
      </c>
      <c r="G18" s="90" t="s">
        <v>6</v>
      </c>
      <c r="H18" s="91" t="s">
        <v>7</v>
      </c>
    </row>
    <row r="19" spans="1:10" ht="15.75" customHeight="1" x14ac:dyDescent="0.25">
      <c r="A19" s="16" t="s">
        <v>50</v>
      </c>
      <c r="B19" s="166">
        <v>250101</v>
      </c>
      <c r="C19" s="61" t="s">
        <v>472</v>
      </c>
      <c r="D19" s="12">
        <f>1*5*5*3</f>
        <v>75</v>
      </c>
      <c r="E19" s="11" t="s">
        <v>376</v>
      </c>
      <c r="F19" s="270">
        <v>0</v>
      </c>
      <c r="G19" s="270">
        <v>0</v>
      </c>
      <c r="H19" s="202">
        <f t="shared" ref="H19" si="2">(G19+F19)*D19</f>
        <v>0</v>
      </c>
    </row>
    <row r="20" spans="1:10" ht="14.25" customHeight="1" x14ac:dyDescent="0.25">
      <c r="A20" s="16" t="s">
        <v>479</v>
      </c>
      <c r="B20" s="166">
        <v>250103</v>
      </c>
      <c r="C20" s="61" t="s">
        <v>473</v>
      </c>
      <c r="D20" s="12">
        <f>4*5*5*3</f>
        <v>300</v>
      </c>
      <c r="E20" s="11" t="s">
        <v>376</v>
      </c>
      <c r="F20" s="270">
        <v>0</v>
      </c>
      <c r="G20" s="270">
        <v>0</v>
      </c>
      <c r="H20" s="202">
        <f t="shared" ref="H20" si="3">(G20+F20)*D20</f>
        <v>0</v>
      </c>
    </row>
    <row r="21" spans="1:10" x14ac:dyDescent="0.25">
      <c r="A21" s="276" t="s">
        <v>66</v>
      </c>
      <c r="B21" s="277"/>
      <c r="C21" s="277"/>
      <c r="D21" s="277"/>
      <c r="E21" s="277"/>
      <c r="F21" s="277"/>
      <c r="G21" s="278"/>
      <c r="H21" s="98">
        <f>SUM(H18:H20)</f>
        <v>0</v>
      </c>
    </row>
    <row r="22" spans="1:10" x14ac:dyDescent="0.25">
      <c r="A22" s="417" t="s">
        <v>68</v>
      </c>
      <c r="B22" s="418"/>
      <c r="C22" s="418"/>
      <c r="D22" s="418"/>
      <c r="E22" s="418"/>
      <c r="F22" s="418"/>
      <c r="G22" s="418"/>
      <c r="H22" s="419"/>
    </row>
    <row r="23" spans="1:10" x14ac:dyDescent="0.25">
      <c r="A23" s="414" t="s">
        <v>7</v>
      </c>
      <c r="B23" s="415"/>
      <c r="C23" s="415"/>
      <c r="D23" s="415"/>
      <c r="E23" s="415"/>
      <c r="F23" s="415"/>
      <c r="G23" s="416"/>
      <c r="H23" s="33">
        <f>H12+H16+H21</f>
        <v>0</v>
      </c>
    </row>
    <row r="24" spans="1:10" x14ac:dyDescent="0.25">
      <c r="A24" s="414" t="s">
        <v>487</v>
      </c>
      <c r="B24" s="415"/>
      <c r="C24" s="415"/>
      <c r="D24" s="415"/>
      <c r="E24" s="415"/>
      <c r="F24" s="415"/>
      <c r="G24" s="416"/>
      <c r="H24" s="33">
        <f>H7*H23</f>
        <v>0</v>
      </c>
    </row>
    <row r="25" spans="1:10" ht="15.75" thickBot="1" x14ac:dyDescent="0.3">
      <c r="A25" s="433" t="s">
        <v>8</v>
      </c>
      <c r="B25" s="291"/>
      <c r="C25" s="291"/>
      <c r="D25" s="291"/>
      <c r="E25" s="291"/>
      <c r="F25" s="291"/>
      <c r="G25" s="292"/>
      <c r="H25" s="203">
        <f>H23+H24</f>
        <v>0</v>
      </c>
      <c r="J25" s="3"/>
    </row>
    <row r="26" spans="1:10" s="141" customFormat="1" x14ac:dyDescent="0.25">
      <c r="A26" s="197"/>
      <c r="B26" s="198"/>
      <c r="C26" s="198"/>
      <c r="D26" s="198"/>
      <c r="E26" s="198"/>
      <c r="F26" s="198"/>
      <c r="G26" s="198"/>
      <c r="H26" s="199"/>
      <c r="J26" s="3"/>
    </row>
    <row r="27" spans="1:10" s="141" customFormat="1" x14ac:dyDescent="0.25">
      <c r="A27" s="183"/>
      <c r="B27" s="200"/>
      <c r="C27" s="184"/>
      <c r="D27" s="185"/>
      <c r="E27" s="200"/>
      <c r="F27" s="201"/>
      <c r="G27" s="201"/>
      <c r="H27" s="204"/>
    </row>
    <row r="28" spans="1:10" x14ac:dyDescent="0.25">
      <c r="A28" s="183"/>
      <c r="B28" s="200"/>
      <c r="C28" s="184"/>
      <c r="D28" s="185"/>
      <c r="E28" s="200"/>
      <c r="F28" s="201"/>
      <c r="G28" s="201"/>
      <c r="H28" s="204"/>
    </row>
    <row r="29" spans="1:10" x14ac:dyDescent="0.25">
      <c r="A29" s="40"/>
      <c r="B29" s="42"/>
      <c r="C29" s="41" t="s">
        <v>76</v>
      </c>
      <c r="D29" s="20"/>
      <c r="E29" s="43" t="s">
        <v>77</v>
      </c>
      <c r="G29" s="44"/>
      <c r="H29" s="205"/>
    </row>
    <row r="30" spans="1:10" x14ac:dyDescent="0.25">
      <c r="A30" s="40"/>
      <c r="B30" s="42"/>
      <c r="C30" s="46" t="s">
        <v>74</v>
      </c>
      <c r="D30" s="20"/>
      <c r="E30" s="47" t="s">
        <v>390</v>
      </c>
      <c r="G30" s="44"/>
      <c r="H30" s="205"/>
    </row>
    <row r="31" spans="1:10" x14ac:dyDescent="0.25">
      <c r="A31" s="40"/>
      <c r="B31" s="123"/>
      <c r="C31" s="46" t="s">
        <v>75</v>
      </c>
      <c r="D31" s="48"/>
      <c r="E31" s="47" t="s">
        <v>391</v>
      </c>
      <c r="G31" s="49"/>
      <c r="H31" s="206"/>
    </row>
    <row r="32" spans="1:10" ht="15.75" thickBot="1" x14ac:dyDescent="0.3">
      <c r="A32" s="51"/>
      <c r="B32" s="124"/>
      <c r="C32" s="52"/>
      <c r="D32" s="53"/>
      <c r="E32" s="111"/>
      <c r="F32" s="54"/>
      <c r="G32" s="54"/>
      <c r="H32" s="207"/>
    </row>
  </sheetData>
  <sheetProtection algorithmName="SHA-512" hashValue="PBjUYisqjDUddaDUihZM8fux7+ZiM5tu2yPmqt669baCRN0TRszGjxa0OgCMQaf08odA2Are0hUej3pIkooFPQ==" saltValue="xF2l4jzYE3XVDoMjdvjrwA==" spinCount="100000" sheet="1" objects="1" scenarios="1"/>
  <mergeCells count="18">
    <mergeCell ref="A5:H5"/>
    <mergeCell ref="A1:H1"/>
    <mergeCell ref="A2:H2"/>
    <mergeCell ref="A3:H3"/>
    <mergeCell ref="A4:H4"/>
    <mergeCell ref="A6:H6"/>
    <mergeCell ref="A9:H9"/>
    <mergeCell ref="A12:G12"/>
    <mergeCell ref="A13:H13"/>
    <mergeCell ref="F10:G10"/>
    <mergeCell ref="F11:G11"/>
    <mergeCell ref="A23:G23"/>
    <mergeCell ref="A24:G24"/>
    <mergeCell ref="A25:G25"/>
    <mergeCell ref="A16:G16"/>
    <mergeCell ref="A17:H17"/>
    <mergeCell ref="A21:G21"/>
    <mergeCell ref="A22:H22"/>
  </mergeCells>
  <printOptions horizontalCentered="1" verticalCentered="1"/>
  <pageMargins left="0.51181102362204722" right="0.51181102362204722" top="0.19685039370078741" bottom="0.19685039370078741" header="0" footer="0.31496062992125984"/>
  <pageSetup paperSize="9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="115" zoomScaleNormal="115" workbookViewId="0">
      <selection activeCell="H24" sqref="H24"/>
    </sheetView>
  </sheetViews>
  <sheetFormatPr defaultRowHeight="15" x14ac:dyDescent="0.25"/>
  <cols>
    <col min="1" max="1" width="4.5703125" style="141" bestFit="1" customWidth="1"/>
    <col min="2" max="2" width="11.5703125" style="141" customWidth="1"/>
    <col min="3" max="3" width="54.140625" style="141" customWidth="1"/>
    <col min="4" max="5" width="9.140625" style="141"/>
    <col min="6" max="6" width="13.28515625" style="141" customWidth="1"/>
    <col min="7" max="7" width="12.7109375" style="141" customWidth="1"/>
    <col min="8" max="8" width="13" style="141" customWidth="1"/>
    <col min="9" max="9" width="9.140625" style="141"/>
    <col min="10" max="10" width="15.5703125" style="141" bestFit="1" customWidth="1"/>
    <col min="11" max="11" width="9.140625" style="141" customWidth="1"/>
    <col min="12" max="16384" width="9.140625" style="141"/>
  </cols>
  <sheetData>
    <row r="1" spans="1:10" x14ac:dyDescent="0.25">
      <c r="A1" s="307"/>
      <c r="B1" s="308"/>
      <c r="C1" s="308"/>
      <c r="D1" s="308"/>
      <c r="E1" s="308"/>
      <c r="F1" s="308"/>
      <c r="G1" s="308"/>
      <c r="H1" s="309"/>
    </row>
    <row r="2" spans="1:10" x14ac:dyDescent="0.25">
      <c r="A2" s="310"/>
      <c r="B2" s="311"/>
      <c r="C2" s="311"/>
      <c r="D2" s="311"/>
      <c r="E2" s="311"/>
      <c r="F2" s="311"/>
      <c r="G2" s="311"/>
      <c r="H2" s="312"/>
    </row>
    <row r="3" spans="1:10" x14ac:dyDescent="0.25">
      <c r="A3" s="310" t="s">
        <v>406</v>
      </c>
      <c r="B3" s="311"/>
      <c r="C3" s="311"/>
      <c r="D3" s="311"/>
      <c r="E3" s="311"/>
      <c r="F3" s="311"/>
      <c r="G3" s="311"/>
      <c r="H3" s="312"/>
    </row>
    <row r="4" spans="1:10" x14ac:dyDescent="0.25">
      <c r="A4" s="298" t="s">
        <v>65</v>
      </c>
      <c r="B4" s="299"/>
      <c r="C4" s="299"/>
      <c r="D4" s="299"/>
      <c r="E4" s="299"/>
      <c r="F4" s="299"/>
      <c r="G4" s="299"/>
      <c r="H4" s="300"/>
    </row>
    <row r="5" spans="1:10" x14ac:dyDescent="0.25">
      <c r="A5" s="298" t="s">
        <v>395</v>
      </c>
      <c r="B5" s="299"/>
      <c r="C5" s="299"/>
      <c r="D5" s="299"/>
      <c r="E5" s="299"/>
      <c r="F5" s="299"/>
      <c r="G5" s="299"/>
      <c r="H5" s="300"/>
    </row>
    <row r="6" spans="1:10" x14ac:dyDescent="0.25">
      <c r="A6" s="298" t="s">
        <v>405</v>
      </c>
      <c r="B6" s="299"/>
      <c r="C6" s="299"/>
      <c r="D6" s="299"/>
      <c r="E6" s="299"/>
      <c r="F6" s="299"/>
      <c r="G6" s="299"/>
      <c r="H6" s="300"/>
    </row>
    <row r="7" spans="1:10" ht="15.75" thickBot="1" x14ac:dyDescent="0.3">
      <c r="A7" s="273"/>
      <c r="B7" s="274"/>
      <c r="C7" s="274"/>
      <c r="D7" s="274"/>
      <c r="E7" s="274"/>
      <c r="F7" s="274"/>
      <c r="G7" s="274" t="s">
        <v>486</v>
      </c>
      <c r="H7" s="464">
        <v>0</v>
      </c>
    </row>
    <row r="8" spans="1:10" ht="15.75" thickBot="1" x14ac:dyDescent="0.3">
      <c r="A8" s="92" t="s">
        <v>0</v>
      </c>
      <c r="B8" s="113" t="s">
        <v>1</v>
      </c>
      <c r="C8" s="93" t="s">
        <v>2</v>
      </c>
      <c r="D8" s="94" t="s">
        <v>3</v>
      </c>
      <c r="E8" s="113" t="s">
        <v>4</v>
      </c>
      <c r="F8" s="95" t="s">
        <v>5</v>
      </c>
      <c r="G8" s="95" t="s">
        <v>6</v>
      </c>
      <c r="H8" s="96" t="s">
        <v>7</v>
      </c>
    </row>
    <row r="9" spans="1:10" ht="15.75" thickBot="1" x14ac:dyDescent="0.3">
      <c r="A9" s="434" t="s">
        <v>366</v>
      </c>
      <c r="B9" s="435"/>
      <c r="C9" s="435"/>
      <c r="D9" s="435"/>
      <c r="E9" s="435"/>
      <c r="F9" s="435"/>
      <c r="G9" s="435"/>
      <c r="H9" s="436"/>
    </row>
    <row r="10" spans="1:10" x14ac:dyDescent="0.25">
      <c r="A10" s="127">
        <v>1</v>
      </c>
      <c r="B10" s="165" t="s">
        <v>380</v>
      </c>
      <c r="C10" s="115" t="s">
        <v>379</v>
      </c>
      <c r="D10" s="89" t="s">
        <v>3</v>
      </c>
      <c r="E10" s="107" t="s">
        <v>4</v>
      </c>
      <c r="F10" s="437" t="s">
        <v>370</v>
      </c>
      <c r="G10" s="438"/>
      <c r="H10" s="91" t="s">
        <v>7</v>
      </c>
    </row>
    <row r="11" spans="1:10" x14ac:dyDescent="0.25">
      <c r="A11" s="16" t="s">
        <v>48</v>
      </c>
      <c r="B11" s="166" t="s">
        <v>389</v>
      </c>
      <c r="C11" s="6" t="s">
        <v>368</v>
      </c>
      <c r="D11" s="12">
        <v>9</v>
      </c>
      <c r="E11" s="11" t="s">
        <v>59</v>
      </c>
      <c r="F11" s="441">
        <f>'ORÇAMENTO (SEM TELHADO)'!H123</f>
        <v>0</v>
      </c>
      <c r="G11" s="442"/>
      <c r="H11" s="202">
        <f t="shared" ref="H11" si="0">(G11+F11)*D11</f>
        <v>0</v>
      </c>
      <c r="J11" s="3"/>
    </row>
    <row r="12" spans="1:10" ht="15.75" thickBot="1" x14ac:dyDescent="0.3">
      <c r="A12" s="276" t="s">
        <v>66</v>
      </c>
      <c r="B12" s="277"/>
      <c r="C12" s="277"/>
      <c r="D12" s="277"/>
      <c r="E12" s="277"/>
      <c r="F12" s="277"/>
      <c r="G12" s="278"/>
      <c r="H12" s="98">
        <f>SUM(H11:H11)</f>
        <v>0</v>
      </c>
    </row>
    <row r="13" spans="1:10" ht="15.75" thickBot="1" x14ac:dyDescent="0.3">
      <c r="A13" s="279" t="s">
        <v>28</v>
      </c>
      <c r="B13" s="280"/>
      <c r="C13" s="280"/>
      <c r="D13" s="280"/>
      <c r="E13" s="280"/>
      <c r="F13" s="280"/>
      <c r="G13" s="280"/>
      <c r="H13" s="281"/>
    </row>
    <row r="14" spans="1:10" x14ac:dyDescent="0.25">
      <c r="A14" s="127">
        <v>2</v>
      </c>
      <c r="B14" s="165">
        <v>20000</v>
      </c>
      <c r="C14" s="115" t="s">
        <v>29</v>
      </c>
      <c r="D14" s="89" t="s">
        <v>3</v>
      </c>
      <c r="E14" s="107" t="s">
        <v>4</v>
      </c>
      <c r="F14" s="90" t="s">
        <v>5</v>
      </c>
      <c r="G14" s="90" t="s">
        <v>6</v>
      </c>
      <c r="H14" s="91" t="s">
        <v>7</v>
      </c>
    </row>
    <row r="15" spans="1:10" ht="24" x14ac:dyDescent="0.25">
      <c r="A15" s="16" t="s">
        <v>49</v>
      </c>
      <c r="B15" s="166">
        <v>21301</v>
      </c>
      <c r="C15" s="61" t="s">
        <v>373</v>
      </c>
      <c r="D15" s="12">
        <v>3</v>
      </c>
      <c r="E15" s="11" t="s">
        <v>12</v>
      </c>
      <c r="F15" s="270">
        <v>0</v>
      </c>
      <c r="G15" s="270">
        <v>0</v>
      </c>
      <c r="H15" s="202">
        <f t="shared" ref="H15" si="1">(G15+F15)*D15</f>
        <v>0</v>
      </c>
    </row>
    <row r="16" spans="1:10" ht="15.75" thickBot="1" x14ac:dyDescent="0.3">
      <c r="A16" s="276" t="s">
        <v>66</v>
      </c>
      <c r="B16" s="277"/>
      <c r="C16" s="277"/>
      <c r="D16" s="277"/>
      <c r="E16" s="277"/>
      <c r="F16" s="277"/>
      <c r="G16" s="278"/>
      <c r="H16" s="98">
        <f>SUM(H14:H15)</f>
        <v>0</v>
      </c>
    </row>
    <row r="17" spans="1:10" ht="15.75" thickBot="1" x14ac:dyDescent="0.3">
      <c r="A17" s="279" t="s">
        <v>374</v>
      </c>
      <c r="B17" s="280"/>
      <c r="C17" s="280"/>
      <c r="D17" s="280"/>
      <c r="E17" s="280"/>
      <c r="F17" s="280"/>
      <c r="G17" s="280"/>
      <c r="H17" s="281"/>
    </row>
    <row r="18" spans="1:10" x14ac:dyDescent="0.25">
      <c r="A18" s="127">
        <v>3</v>
      </c>
      <c r="B18" s="165">
        <v>250000</v>
      </c>
      <c r="C18" s="115" t="s">
        <v>375</v>
      </c>
      <c r="D18" s="89" t="s">
        <v>3</v>
      </c>
      <c r="E18" s="107" t="s">
        <v>4</v>
      </c>
      <c r="F18" s="90" t="s">
        <v>5</v>
      </c>
      <c r="G18" s="90" t="s">
        <v>6</v>
      </c>
      <c r="H18" s="91" t="s">
        <v>7</v>
      </c>
    </row>
    <row r="19" spans="1:10" ht="15.75" customHeight="1" x14ac:dyDescent="0.25">
      <c r="A19" s="16" t="s">
        <v>50</v>
      </c>
      <c r="B19" s="166">
        <v>250101</v>
      </c>
      <c r="C19" s="61" t="s">
        <v>472</v>
      </c>
      <c r="D19" s="12">
        <f>1*5*5*3</f>
        <v>75</v>
      </c>
      <c r="E19" s="11" t="s">
        <v>376</v>
      </c>
      <c r="F19" s="270">
        <v>0</v>
      </c>
      <c r="G19" s="270">
        <v>0</v>
      </c>
      <c r="H19" s="202">
        <f t="shared" ref="H19:H20" si="2">(G19+F19)*D19</f>
        <v>0</v>
      </c>
    </row>
    <row r="20" spans="1:10" ht="14.25" customHeight="1" x14ac:dyDescent="0.25">
      <c r="A20" s="16" t="s">
        <v>479</v>
      </c>
      <c r="B20" s="166">
        <v>250103</v>
      </c>
      <c r="C20" s="61" t="s">
        <v>473</v>
      </c>
      <c r="D20" s="12">
        <f>4*5*5*3</f>
        <v>300</v>
      </c>
      <c r="E20" s="11" t="s">
        <v>376</v>
      </c>
      <c r="F20" s="270">
        <v>0</v>
      </c>
      <c r="G20" s="270">
        <v>0</v>
      </c>
      <c r="H20" s="202">
        <f t="shared" si="2"/>
        <v>0</v>
      </c>
    </row>
    <row r="21" spans="1:10" x14ac:dyDescent="0.25">
      <c r="A21" s="276" t="s">
        <v>66</v>
      </c>
      <c r="B21" s="277"/>
      <c r="C21" s="277"/>
      <c r="D21" s="277"/>
      <c r="E21" s="277"/>
      <c r="F21" s="277"/>
      <c r="G21" s="278"/>
      <c r="H21" s="98">
        <f>SUM(H18:H20)</f>
        <v>0</v>
      </c>
    </row>
    <row r="22" spans="1:10" x14ac:dyDescent="0.25">
      <c r="A22" s="417" t="s">
        <v>68</v>
      </c>
      <c r="B22" s="418"/>
      <c r="C22" s="418"/>
      <c r="D22" s="418"/>
      <c r="E22" s="418"/>
      <c r="F22" s="418"/>
      <c r="G22" s="418"/>
      <c r="H22" s="419"/>
    </row>
    <row r="23" spans="1:10" x14ac:dyDescent="0.25">
      <c r="A23" s="414" t="s">
        <v>7</v>
      </c>
      <c r="B23" s="415"/>
      <c r="C23" s="415"/>
      <c r="D23" s="415"/>
      <c r="E23" s="415"/>
      <c r="F23" s="415"/>
      <c r="G23" s="416"/>
      <c r="H23" s="33">
        <f>H12+H16+H21</f>
        <v>0</v>
      </c>
    </row>
    <row r="24" spans="1:10" x14ac:dyDescent="0.25">
      <c r="A24" s="414" t="s">
        <v>487</v>
      </c>
      <c r="B24" s="415"/>
      <c r="C24" s="415"/>
      <c r="D24" s="415"/>
      <c r="E24" s="415"/>
      <c r="F24" s="415"/>
      <c r="G24" s="416"/>
      <c r="H24" s="33">
        <f>H7*H23</f>
        <v>0</v>
      </c>
    </row>
    <row r="25" spans="1:10" ht="15.75" thickBot="1" x14ac:dyDescent="0.3">
      <c r="A25" s="433" t="s">
        <v>8</v>
      </c>
      <c r="B25" s="291"/>
      <c r="C25" s="291"/>
      <c r="D25" s="291"/>
      <c r="E25" s="291"/>
      <c r="F25" s="291"/>
      <c r="G25" s="292"/>
      <c r="H25" s="203">
        <f>H23+H24</f>
        <v>0</v>
      </c>
      <c r="J25" s="3"/>
    </row>
    <row r="26" spans="1:10" x14ac:dyDescent="0.25">
      <c r="A26" s="197"/>
      <c r="B26" s="198"/>
      <c r="C26" s="198"/>
      <c r="D26" s="198"/>
      <c r="E26" s="198"/>
      <c r="F26" s="198"/>
      <c r="G26" s="198"/>
      <c r="H26" s="199"/>
      <c r="J26" s="3"/>
    </row>
    <row r="27" spans="1:10" x14ac:dyDescent="0.25">
      <c r="A27" s="183"/>
      <c r="B27" s="200"/>
      <c r="C27" s="184"/>
      <c r="D27" s="185"/>
      <c r="E27" s="200"/>
      <c r="F27" s="201"/>
      <c r="G27" s="201"/>
      <c r="H27" s="204"/>
    </row>
    <row r="28" spans="1:10" x14ac:dyDescent="0.25">
      <c r="A28" s="183"/>
      <c r="B28" s="200"/>
      <c r="C28" s="184"/>
      <c r="D28" s="185"/>
      <c r="E28" s="200"/>
      <c r="F28" s="201"/>
      <c r="G28" s="201"/>
      <c r="H28" s="204"/>
    </row>
    <row r="29" spans="1:10" x14ac:dyDescent="0.25">
      <c r="A29" s="40"/>
      <c r="B29" s="42"/>
      <c r="C29" s="41" t="s">
        <v>76</v>
      </c>
      <c r="D29" s="20"/>
      <c r="E29" s="43" t="s">
        <v>77</v>
      </c>
      <c r="G29" s="44"/>
      <c r="H29" s="205"/>
    </row>
    <row r="30" spans="1:10" x14ac:dyDescent="0.25">
      <c r="A30" s="40"/>
      <c r="B30" s="42"/>
      <c r="C30" s="46" t="s">
        <v>74</v>
      </c>
      <c r="D30" s="20"/>
      <c r="E30" s="47" t="s">
        <v>390</v>
      </c>
      <c r="G30" s="44"/>
      <c r="H30" s="205"/>
    </row>
    <row r="31" spans="1:10" x14ac:dyDescent="0.25">
      <c r="A31" s="40"/>
      <c r="B31" s="123"/>
      <c r="C31" s="46" t="s">
        <v>75</v>
      </c>
      <c r="D31" s="48"/>
      <c r="E31" s="47" t="s">
        <v>391</v>
      </c>
      <c r="G31" s="49"/>
      <c r="H31" s="206"/>
    </row>
    <row r="32" spans="1:10" ht="15.75" thickBot="1" x14ac:dyDescent="0.3">
      <c r="A32" s="51"/>
      <c r="B32" s="124"/>
      <c r="C32" s="52"/>
      <c r="D32" s="53"/>
      <c r="E32" s="111"/>
      <c r="F32" s="54"/>
      <c r="G32" s="54"/>
      <c r="H32" s="207"/>
    </row>
  </sheetData>
  <sheetProtection algorithmName="SHA-512" hashValue="bI3StP0eQM0tD2+dE5ztsjQYx0VEAmWahEHwdX0xbH/JimXEGJsrpaMAkPbYdqqDxE1WLAHj9pfK1kSa0X902g==" saltValue="B8YltVm5aW2gIQXM2DJBOA==" spinCount="100000" sheet="1" objects="1" scenarios="1"/>
  <mergeCells count="18">
    <mergeCell ref="A25:G25"/>
    <mergeCell ref="A9:H9"/>
    <mergeCell ref="F10:G10"/>
    <mergeCell ref="F11:G11"/>
    <mergeCell ref="A12:G12"/>
    <mergeCell ref="A13:H13"/>
    <mergeCell ref="A16:G16"/>
    <mergeCell ref="A17:H17"/>
    <mergeCell ref="A21:G21"/>
    <mergeCell ref="A22:H22"/>
    <mergeCell ref="A23:G23"/>
    <mergeCell ref="A24:G24"/>
    <mergeCell ref="A6:H6"/>
    <mergeCell ref="A1:H1"/>
    <mergeCell ref="A2:H2"/>
    <mergeCell ref="A3:H3"/>
    <mergeCell ref="A4:H4"/>
    <mergeCell ref="A5:H5"/>
  </mergeCells>
  <printOptions horizontalCentered="1" verticalCentered="1"/>
  <pageMargins left="0.51181102362204722" right="0.51181102362204722" top="0.19685039370078741" bottom="0.19685039370078741" header="0" footer="0.31496062992125984"/>
  <pageSetup paperSize="9" orientation="landscape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="115" zoomScaleNormal="115" workbookViewId="0">
      <selection activeCell="J22" sqref="J22"/>
    </sheetView>
  </sheetViews>
  <sheetFormatPr defaultRowHeight="15" x14ac:dyDescent="0.25"/>
  <cols>
    <col min="1" max="1" width="4.5703125" style="141" bestFit="1" customWidth="1"/>
    <col min="2" max="2" width="11.5703125" style="141" customWidth="1"/>
    <col min="3" max="3" width="54.140625" style="141" customWidth="1"/>
    <col min="4" max="5" width="9.140625" style="141"/>
    <col min="6" max="6" width="13.28515625" style="141" customWidth="1"/>
    <col min="7" max="7" width="12.7109375" style="141" customWidth="1"/>
    <col min="8" max="8" width="13" style="141" customWidth="1"/>
    <col min="9" max="9" width="9.140625" style="141"/>
    <col min="10" max="10" width="15.5703125" style="141" bestFit="1" customWidth="1"/>
    <col min="11" max="11" width="9.140625" style="141" customWidth="1"/>
    <col min="12" max="16384" width="9.140625" style="141"/>
  </cols>
  <sheetData>
    <row r="1" spans="1:10" x14ac:dyDescent="0.25">
      <c r="A1" s="307"/>
      <c r="B1" s="308"/>
      <c r="C1" s="308"/>
      <c r="D1" s="308"/>
      <c r="E1" s="308"/>
      <c r="F1" s="308"/>
      <c r="G1" s="308"/>
      <c r="H1" s="309"/>
    </row>
    <row r="2" spans="1:10" x14ac:dyDescent="0.25">
      <c r="A2" s="310"/>
      <c r="B2" s="311"/>
      <c r="C2" s="311"/>
      <c r="D2" s="311"/>
      <c r="E2" s="311"/>
      <c r="F2" s="311"/>
      <c r="G2" s="311"/>
      <c r="H2" s="312"/>
    </row>
    <row r="3" spans="1:10" x14ac:dyDescent="0.25">
      <c r="A3" s="310" t="s">
        <v>427</v>
      </c>
      <c r="B3" s="311"/>
      <c r="C3" s="311"/>
      <c r="D3" s="311"/>
      <c r="E3" s="311"/>
      <c r="F3" s="311"/>
      <c r="G3" s="311"/>
      <c r="H3" s="312"/>
    </row>
    <row r="4" spans="1:10" x14ac:dyDescent="0.25">
      <c r="A4" s="298" t="s">
        <v>65</v>
      </c>
      <c r="B4" s="299"/>
      <c r="C4" s="299"/>
      <c r="D4" s="299"/>
      <c r="E4" s="299"/>
      <c r="F4" s="299"/>
      <c r="G4" s="299"/>
      <c r="H4" s="300"/>
    </row>
    <row r="5" spans="1:10" x14ac:dyDescent="0.25">
      <c r="A5" s="298" t="s">
        <v>395</v>
      </c>
      <c r="B5" s="299"/>
      <c r="C5" s="299"/>
      <c r="D5" s="299"/>
      <c r="E5" s="299"/>
      <c r="F5" s="299"/>
      <c r="G5" s="299"/>
      <c r="H5" s="300"/>
    </row>
    <row r="6" spans="1:10" x14ac:dyDescent="0.25">
      <c r="A6" s="298" t="s">
        <v>405</v>
      </c>
      <c r="B6" s="299"/>
      <c r="C6" s="299"/>
      <c r="D6" s="299"/>
      <c r="E6" s="299"/>
      <c r="F6" s="299"/>
      <c r="G6" s="299"/>
      <c r="H6" s="300"/>
    </row>
    <row r="7" spans="1:10" ht="15.75" thickBot="1" x14ac:dyDescent="0.3">
      <c r="A7" s="273"/>
      <c r="B7" s="274"/>
      <c r="C7" s="274"/>
      <c r="D7" s="274"/>
      <c r="E7" s="274"/>
      <c r="F7" s="274"/>
      <c r="G7" s="274" t="s">
        <v>486</v>
      </c>
      <c r="H7" s="464">
        <v>0</v>
      </c>
    </row>
    <row r="8" spans="1:10" ht="15.75" thickBot="1" x14ac:dyDescent="0.3">
      <c r="A8" s="92" t="s">
        <v>0</v>
      </c>
      <c r="B8" s="113" t="s">
        <v>1</v>
      </c>
      <c r="C8" s="93" t="s">
        <v>2</v>
      </c>
      <c r="D8" s="94" t="s">
        <v>3</v>
      </c>
      <c r="E8" s="113" t="s">
        <v>4</v>
      </c>
      <c r="F8" s="95" t="s">
        <v>5</v>
      </c>
      <c r="G8" s="95" t="s">
        <v>6</v>
      </c>
      <c r="H8" s="96" t="s">
        <v>7</v>
      </c>
    </row>
    <row r="9" spans="1:10" ht="15.75" thickBot="1" x14ac:dyDescent="0.3">
      <c r="A9" s="434" t="s">
        <v>366</v>
      </c>
      <c r="B9" s="435"/>
      <c r="C9" s="435"/>
      <c r="D9" s="435"/>
      <c r="E9" s="435"/>
      <c r="F9" s="435"/>
      <c r="G9" s="435"/>
      <c r="H9" s="436"/>
    </row>
    <row r="10" spans="1:10" x14ac:dyDescent="0.25">
      <c r="A10" s="127">
        <v>1</v>
      </c>
      <c r="B10" s="165" t="s">
        <v>380</v>
      </c>
      <c r="C10" s="115" t="s">
        <v>379</v>
      </c>
      <c r="D10" s="89" t="s">
        <v>3</v>
      </c>
      <c r="E10" s="107" t="s">
        <v>4</v>
      </c>
      <c r="F10" s="437" t="s">
        <v>370</v>
      </c>
      <c r="G10" s="438"/>
      <c r="H10" s="91" t="s">
        <v>7</v>
      </c>
    </row>
    <row r="11" spans="1:10" x14ac:dyDescent="0.25">
      <c r="A11" s="16" t="s">
        <v>48</v>
      </c>
      <c r="B11" s="166" t="s">
        <v>389</v>
      </c>
      <c r="C11" s="6" t="s">
        <v>368</v>
      </c>
      <c r="D11" s="12">
        <v>9</v>
      </c>
      <c r="E11" s="11" t="s">
        <v>59</v>
      </c>
      <c r="F11" s="441">
        <f>'ORÇAMENTO (SEM TELHADO)'!H123</f>
        <v>0</v>
      </c>
      <c r="G11" s="442"/>
      <c r="H11" s="202">
        <f t="shared" ref="H11" si="0">(G11+F11)*D11</f>
        <v>0</v>
      </c>
      <c r="J11" s="3"/>
    </row>
    <row r="12" spans="1:10" ht="15.75" thickBot="1" x14ac:dyDescent="0.3">
      <c r="A12" s="276" t="s">
        <v>66</v>
      </c>
      <c r="B12" s="277"/>
      <c r="C12" s="277"/>
      <c r="D12" s="277"/>
      <c r="E12" s="277"/>
      <c r="F12" s="277"/>
      <c r="G12" s="278"/>
      <c r="H12" s="98">
        <f>SUM(H11:H11)</f>
        <v>0</v>
      </c>
    </row>
    <row r="13" spans="1:10" ht="15.75" thickBot="1" x14ac:dyDescent="0.3">
      <c r="A13" s="279" t="s">
        <v>28</v>
      </c>
      <c r="B13" s="280"/>
      <c r="C13" s="280"/>
      <c r="D13" s="280"/>
      <c r="E13" s="280"/>
      <c r="F13" s="280"/>
      <c r="G13" s="280"/>
      <c r="H13" s="281"/>
    </row>
    <row r="14" spans="1:10" x14ac:dyDescent="0.25">
      <c r="A14" s="127">
        <v>2</v>
      </c>
      <c r="B14" s="165">
        <v>20000</v>
      </c>
      <c r="C14" s="115" t="s">
        <v>29</v>
      </c>
      <c r="D14" s="89" t="s">
        <v>3</v>
      </c>
      <c r="E14" s="107" t="s">
        <v>4</v>
      </c>
      <c r="F14" s="90" t="s">
        <v>5</v>
      </c>
      <c r="G14" s="90" t="s">
        <v>6</v>
      </c>
      <c r="H14" s="91" t="s">
        <v>7</v>
      </c>
    </row>
    <row r="15" spans="1:10" ht="24" x14ac:dyDescent="0.25">
      <c r="A15" s="16" t="s">
        <v>49</v>
      </c>
      <c r="B15" s="166">
        <v>21301</v>
      </c>
      <c r="C15" s="61" t="s">
        <v>373</v>
      </c>
      <c r="D15" s="12">
        <v>3</v>
      </c>
      <c r="E15" s="11" t="s">
        <v>12</v>
      </c>
      <c r="F15" s="270">
        <v>0</v>
      </c>
      <c r="G15" s="270">
        <v>0</v>
      </c>
      <c r="H15" s="202">
        <f t="shared" ref="H15" si="1">(G15+F15)*D15</f>
        <v>0</v>
      </c>
    </row>
    <row r="16" spans="1:10" ht="15.75" thickBot="1" x14ac:dyDescent="0.3">
      <c r="A16" s="276" t="s">
        <v>66</v>
      </c>
      <c r="B16" s="277"/>
      <c r="C16" s="277"/>
      <c r="D16" s="277"/>
      <c r="E16" s="277"/>
      <c r="F16" s="277"/>
      <c r="G16" s="278"/>
      <c r="H16" s="98">
        <f>SUM(H14:H15)</f>
        <v>0</v>
      </c>
    </row>
    <row r="17" spans="1:10" ht="15.75" thickBot="1" x14ac:dyDescent="0.3">
      <c r="A17" s="279" t="s">
        <v>374</v>
      </c>
      <c r="B17" s="280"/>
      <c r="C17" s="280"/>
      <c r="D17" s="280"/>
      <c r="E17" s="280"/>
      <c r="F17" s="280"/>
      <c r="G17" s="280"/>
      <c r="H17" s="281"/>
    </row>
    <row r="18" spans="1:10" x14ac:dyDescent="0.25">
      <c r="A18" s="127">
        <v>3</v>
      </c>
      <c r="B18" s="165">
        <v>250000</v>
      </c>
      <c r="C18" s="115" t="s">
        <v>375</v>
      </c>
      <c r="D18" s="89" t="s">
        <v>3</v>
      </c>
      <c r="E18" s="107" t="s">
        <v>4</v>
      </c>
      <c r="F18" s="90" t="s">
        <v>5</v>
      </c>
      <c r="G18" s="90" t="s">
        <v>6</v>
      </c>
      <c r="H18" s="91" t="s">
        <v>7</v>
      </c>
    </row>
    <row r="19" spans="1:10" ht="15.75" customHeight="1" x14ac:dyDescent="0.25">
      <c r="A19" s="16" t="s">
        <v>50</v>
      </c>
      <c r="B19" s="166">
        <v>250101</v>
      </c>
      <c r="C19" s="61" t="s">
        <v>472</v>
      </c>
      <c r="D19" s="12">
        <f>1*5*5*3</f>
        <v>75</v>
      </c>
      <c r="E19" s="11" t="s">
        <v>376</v>
      </c>
      <c r="F19" s="270">
        <v>0</v>
      </c>
      <c r="G19" s="270">
        <v>0</v>
      </c>
      <c r="H19" s="202">
        <f t="shared" ref="H19:H20" si="2">(G19+F19)*D19</f>
        <v>0</v>
      </c>
    </row>
    <row r="20" spans="1:10" ht="14.25" customHeight="1" x14ac:dyDescent="0.25">
      <c r="A20" s="16" t="s">
        <v>479</v>
      </c>
      <c r="B20" s="166">
        <v>250103</v>
      </c>
      <c r="C20" s="61" t="s">
        <v>473</v>
      </c>
      <c r="D20" s="12">
        <f>4*5*5*3</f>
        <v>300</v>
      </c>
      <c r="E20" s="11" t="s">
        <v>376</v>
      </c>
      <c r="F20" s="270">
        <v>0</v>
      </c>
      <c r="G20" s="270">
        <v>0</v>
      </c>
      <c r="H20" s="202">
        <f t="shared" si="2"/>
        <v>0</v>
      </c>
    </row>
    <row r="21" spans="1:10" x14ac:dyDescent="0.25">
      <c r="A21" s="276" t="s">
        <v>66</v>
      </c>
      <c r="B21" s="277"/>
      <c r="C21" s="277"/>
      <c r="D21" s="277"/>
      <c r="E21" s="277"/>
      <c r="F21" s="277"/>
      <c r="G21" s="278"/>
      <c r="H21" s="98">
        <f>SUM(H18:H20)</f>
        <v>0</v>
      </c>
    </row>
    <row r="22" spans="1:10" x14ac:dyDescent="0.25">
      <c r="A22" s="417" t="s">
        <v>68</v>
      </c>
      <c r="B22" s="418"/>
      <c r="C22" s="418"/>
      <c r="D22" s="418"/>
      <c r="E22" s="418"/>
      <c r="F22" s="418"/>
      <c r="G22" s="418"/>
      <c r="H22" s="419"/>
    </row>
    <row r="23" spans="1:10" x14ac:dyDescent="0.25">
      <c r="A23" s="414" t="s">
        <v>7</v>
      </c>
      <c r="B23" s="415"/>
      <c r="C23" s="415"/>
      <c r="D23" s="415"/>
      <c r="E23" s="415"/>
      <c r="F23" s="415"/>
      <c r="G23" s="416"/>
      <c r="H23" s="33">
        <f>H12+H16+H21</f>
        <v>0</v>
      </c>
    </row>
    <row r="24" spans="1:10" x14ac:dyDescent="0.25">
      <c r="A24" s="414" t="s">
        <v>487</v>
      </c>
      <c r="B24" s="415"/>
      <c r="C24" s="415"/>
      <c r="D24" s="415"/>
      <c r="E24" s="415"/>
      <c r="F24" s="415"/>
      <c r="G24" s="416"/>
      <c r="H24" s="33">
        <f>H7*H23</f>
        <v>0</v>
      </c>
    </row>
    <row r="25" spans="1:10" ht="15.75" thickBot="1" x14ac:dyDescent="0.3">
      <c r="A25" s="433" t="s">
        <v>8</v>
      </c>
      <c r="B25" s="291"/>
      <c r="C25" s="291"/>
      <c r="D25" s="291"/>
      <c r="E25" s="291"/>
      <c r="F25" s="291"/>
      <c r="G25" s="292"/>
      <c r="H25" s="203">
        <f>H23+H24</f>
        <v>0</v>
      </c>
      <c r="J25" s="3"/>
    </row>
    <row r="26" spans="1:10" x14ac:dyDescent="0.25">
      <c r="A26" s="197"/>
      <c r="B26" s="198"/>
      <c r="C26" s="198"/>
      <c r="D26" s="198"/>
      <c r="E26" s="198"/>
      <c r="F26" s="198"/>
      <c r="G26" s="198"/>
      <c r="H26" s="199"/>
      <c r="J26" s="3"/>
    </row>
    <row r="27" spans="1:10" x14ac:dyDescent="0.25">
      <c r="A27" s="183"/>
      <c r="B27" s="200"/>
      <c r="C27" s="184"/>
      <c r="D27" s="185"/>
      <c r="E27" s="200"/>
      <c r="F27" s="201"/>
      <c r="G27" s="201"/>
      <c r="H27" s="204"/>
    </row>
    <row r="28" spans="1:10" x14ac:dyDescent="0.25">
      <c r="A28" s="183"/>
      <c r="B28" s="200"/>
      <c r="C28" s="184"/>
      <c r="D28" s="185"/>
      <c r="E28" s="200"/>
      <c r="F28" s="201"/>
      <c r="G28" s="201"/>
      <c r="H28" s="204"/>
    </row>
    <row r="29" spans="1:10" x14ac:dyDescent="0.25">
      <c r="A29" s="40"/>
      <c r="B29" s="42"/>
      <c r="C29" s="41" t="s">
        <v>76</v>
      </c>
      <c r="D29" s="20"/>
      <c r="E29" s="43" t="s">
        <v>77</v>
      </c>
      <c r="G29" s="44"/>
      <c r="H29" s="205"/>
    </row>
    <row r="30" spans="1:10" x14ac:dyDescent="0.25">
      <c r="A30" s="40"/>
      <c r="B30" s="42"/>
      <c r="C30" s="46" t="s">
        <v>74</v>
      </c>
      <c r="D30" s="20"/>
      <c r="E30" s="47" t="s">
        <v>390</v>
      </c>
      <c r="G30" s="44"/>
      <c r="H30" s="205"/>
    </row>
    <row r="31" spans="1:10" x14ac:dyDescent="0.25">
      <c r="A31" s="40"/>
      <c r="B31" s="123"/>
      <c r="C31" s="46" t="s">
        <v>75</v>
      </c>
      <c r="D31" s="48"/>
      <c r="E31" s="47" t="s">
        <v>391</v>
      </c>
      <c r="G31" s="49"/>
      <c r="H31" s="206"/>
    </row>
    <row r="32" spans="1:10" ht="15.75" thickBot="1" x14ac:dyDescent="0.3">
      <c r="A32" s="51"/>
      <c r="B32" s="124"/>
      <c r="C32" s="52"/>
      <c r="D32" s="53"/>
      <c r="E32" s="111"/>
      <c r="F32" s="54"/>
      <c r="G32" s="54"/>
      <c r="H32" s="207"/>
    </row>
  </sheetData>
  <sheetProtection algorithmName="SHA-512" hashValue="YWTraoaxQAGVYDTm7KbnW2Wysqr41jfpkzzmwnof0xxoy9vNKgopg84+CClQh4QolRh/c2TsFDoPec31g0dD1A==" saltValue="Iw1an0UWRdvnCND1540GIQ==" spinCount="100000" sheet="1" objects="1" scenarios="1"/>
  <mergeCells count="18">
    <mergeCell ref="A25:G25"/>
    <mergeCell ref="A9:H9"/>
    <mergeCell ref="F10:G10"/>
    <mergeCell ref="F11:G11"/>
    <mergeCell ref="A12:G12"/>
    <mergeCell ref="A13:H13"/>
    <mergeCell ref="A16:G16"/>
    <mergeCell ref="A17:H17"/>
    <mergeCell ref="A21:G21"/>
    <mergeCell ref="A22:H22"/>
    <mergeCell ref="A23:G23"/>
    <mergeCell ref="A24:G24"/>
    <mergeCell ref="A6:H6"/>
    <mergeCell ref="A1:H1"/>
    <mergeCell ref="A2:H2"/>
    <mergeCell ref="A3:H3"/>
    <mergeCell ref="A4:H4"/>
    <mergeCell ref="A5:H5"/>
  </mergeCells>
  <printOptions horizontalCentered="1" verticalCentered="1"/>
  <pageMargins left="0.51181102362204722" right="0.51181102362204722" top="0.19685039370078741" bottom="0.19685039370078741" header="0" footer="0.31496062992125984"/>
  <pageSetup paperSize="9" orientation="landscape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="115" zoomScaleNormal="115" workbookViewId="0">
      <selection activeCell="J27" sqref="J24:J27"/>
    </sheetView>
  </sheetViews>
  <sheetFormatPr defaultRowHeight="15" x14ac:dyDescent="0.25"/>
  <cols>
    <col min="1" max="1" width="4.5703125" style="141" bestFit="1" customWidth="1"/>
    <col min="2" max="2" width="11.5703125" style="141" customWidth="1"/>
    <col min="3" max="3" width="54.140625" style="141" customWidth="1"/>
    <col min="4" max="5" width="9.140625" style="141"/>
    <col min="6" max="6" width="13.28515625" style="141" customWidth="1"/>
    <col min="7" max="7" width="12.7109375" style="141" customWidth="1"/>
    <col min="8" max="8" width="13" style="141" customWidth="1"/>
    <col min="9" max="9" width="9.140625" style="141"/>
    <col min="10" max="10" width="15.5703125" style="141" bestFit="1" customWidth="1"/>
    <col min="11" max="11" width="9.140625" style="141" customWidth="1"/>
    <col min="12" max="16384" width="9.140625" style="141"/>
  </cols>
  <sheetData>
    <row r="1" spans="1:10" x14ac:dyDescent="0.25">
      <c r="A1" s="307"/>
      <c r="B1" s="308"/>
      <c r="C1" s="308"/>
      <c r="D1" s="308"/>
      <c r="E1" s="308"/>
      <c r="F1" s="308"/>
      <c r="G1" s="308"/>
      <c r="H1" s="309"/>
    </row>
    <row r="2" spans="1:10" x14ac:dyDescent="0.25">
      <c r="A2" s="310"/>
      <c r="B2" s="311"/>
      <c r="C2" s="311"/>
      <c r="D2" s="311"/>
      <c r="E2" s="311"/>
      <c r="F2" s="311"/>
      <c r="G2" s="311"/>
      <c r="H2" s="312"/>
    </row>
    <row r="3" spans="1:10" x14ac:dyDescent="0.25">
      <c r="A3" s="310" t="s">
        <v>428</v>
      </c>
      <c r="B3" s="311"/>
      <c r="C3" s="311"/>
      <c r="D3" s="311"/>
      <c r="E3" s="311"/>
      <c r="F3" s="311"/>
      <c r="G3" s="311"/>
      <c r="H3" s="312"/>
    </row>
    <row r="4" spans="1:10" x14ac:dyDescent="0.25">
      <c r="A4" s="298" t="s">
        <v>65</v>
      </c>
      <c r="B4" s="299"/>
      <c r="C4" s="299"/>
      <c r="D4" s="299"/>
      <c r="E4" s="299"/>
      <c r="F4" s="299"/>
      <c r="G4" s="299"/>
      <c r="H4" s="300"/>
    </row>
    <row r="5" spans="1:10" x14ac:dyDescent="0.25">
      <c r="A5" s="298" t="s">
        <v>395</v>
      </c>
      <c r="B5" s="299"/>
      <c r="C5" s="299"/>
      <c r="D5" s="299"/>
      <c r="E5" s="299"/>
      <c r="F5" s="299"/>
      <c r="G5" s="299"/>
      <c r="H5" s="300"/>
    </row>
    <row r="6" spans="1:10" x14ac:dyDescent="0.25">
      <c r="A6" s="298" t="s">
        <v>405</v>
      </c>
      <c r="B6" s="299"/>
      <c r="C6" s="299"/>
      <c r="D6" s="299"/>
      <c r="E6" s="299"/>
      <c r="F6" s="299"/>
      <c r="G6" s="299"/>
      <c r="H6" s="300"/>
    </row>
    <row r="7" spans="1:10" ht="15.75" thickBot="1" x14ac:dyDescent="0.3">
      <c r="A7" s="273"/>
      <c r="B7" s="274"/>
      <c r="C7" s="274"/>
      <c r="D7" s="274"/>
      <c r="E7" s="274"/>
      <c r="F7" s="274"/>
      <c r="G7" s="274" t="s">
        <v>486</v>
      </c>
      <c r="H7" s="464">
        <v>0</v>
      </c>
    </row>
    <row r="8" spans="1:10" ht="15.75" thickBot="1" x14ac:dyDescent="0.3">
      <c r="A8" s="92" t="s">
        <v>0</v>
      </c>
      <c r="B8" s="113" t="s">
        <v>1</v>
      </c>
      <c r="C8" s="93" t="s">
        <v>2</v>
      </c>
      <c r="D8" s="94" t="s">
        <v>3</v>
      </c>
      <c r="E8" s="113" t="s">
        <v>4</v>
      </c>
      <c r="F8" s="95" t="s">
        <v>5</v>
      </c>
      <c r="G8" s="95" t="s">
        <v>6</v>
      </c>
      <c r="H8" s="96" t="s">
        <v>7</v>
      </c>
    </row>
    <row r="9" spans="1:10" ht="15.75" thickBot="1" x14ac:dyDescent="0.3">
      <c r="A9" s="434" t="s">
        <v>366</v>
      </c>
      <c r="B9" s="435"/>
      <c r="C9" s="435"/>
      <c r="D9" s="435"/>
      <c r="E9" s="435"/>
      <c r="F9" s="435"/>
      <c r="G9" s="435"/>
      <c r="H9" s="436"/>
    </row>
    <row r="10" spans="1:10" x14ac:dyDescent="0.25">
      <c r="A10" s="127">
        <v>1</v>
      </c>
      <c r="B10" s="165" t="s">
        <v>380</v>
      </c>
      <c r="C10" s="115" t="s">
        <v>379</v>
      </c>
      <c r="D10" s="89" t="s">
        <v>3</v>
      </c>
      <c r="E10" s="107" t="s">
        <v>4</v>
      </c>
      <c r="F10" s="437" t="s">
        <v>370</v>
      </c>
      <c r="G10" s="438"/>
      <c r="H10" s="91" t="s">
        <v>7</v>
      </c>
    </row>
    <row r="11" spans="1:10" x14ac:dyDescent="0.25">
      <c r="A11" s="16" t="s">
        <v>48</v>
      </c>
      <c r="B11" s="166" t="s">
        <v>389</v>
      </c>
      <c r="C11" s="6" t="s">
        <v>368</v>
      </c>
      <c r="D11" s="12">
        <v>9</v>
      </c>
      <c r="E11" s="11" t="s">
        <v>59</v>
      </c>
      <c r="F11" s="441">
        <f>'ORÇAMENTO (SEM TELHADO)'!H123</f>
        <v>0</v>
      </c>
      <c r="G11" s="442"/>
      <c r="H11" s="202">
        <f t="shared" ref="H11" si="0">(G11+F11)*D11</f>
        <v>0</v>
      </c>
      <c r="J11" s="3"/>
    </row>
    <row r="12" spans="1:10" ht="15.75" thickBot="1" x14ac:dyDescent="0.3">
      <c r="A12" s="276" t="s">
        <v>66</v>
      </c>
      <c r="B12" s="277"/>
      <c r="C12" s="277"/>
      <c r="D12" s="277"/>
      <c r="E12" s="277"/>
      <c r="F12" s="277"/>
      <c r="G12" s="278"/>
      <c r="H12" s="98">
        <f>SUM(H11:H11)</f>
        <v>0</v>
      </c>
    </row>
    <row r="13" spans="1:10" ht="15.75" thickBot="1" x14ac:dyDescent="0.3">
      <c r="A13" s="279" t="s">
        <v>28</v>
      </c>
      <c r="B13" s="280"/>
      <c r="C13" s="280"/>
      <c r="D13" s="280"/>
      <c r="E13" s="280"/>
      <c r="F13" s="280"/>
      <c r="G13" s="280"/>
      <c r="H13" s="281"/>
    </row>
    <row r="14" spans="1:10" x14ac:dyDescent="0.25">
      <c r="A14" s="127">
        <v>2</v>
      </c>
      <c r="B14" s="165">
        <v>20000</v>
      </c>
      <c r="C14" s="115" t="s">
        <v>29</v>
      </c>
      <c r="D14" s="89" t="s">
        <v>3</v>
      </c>
      <c r="E14" s="107" t="s">
        <v>4</v>
      </c>
      <c r="F14" s="90" t="s">
        <v>5</v>
      </c>
      <c r="G14" s="90" t="s">
        <v>6</v>
      </c>
      <c r="H14" s="91" t="s">
        <v>7</v>
      </c>
    </row>
    <row r="15" spans="1:10" ht="24" x14ac:dyDescent="0.25">
      <c r="A15" s="16" t="s">
        <v>49</v>
      </c>
      <c r="B15" s="166">
        <v>21301</v>
      </c>
      <c r="C15" s="61" t="s">
        <v>373</v>
      </c>
      <c r="D15" s="12">
        <v>3</v>
      </c>
      <c r="E15" s="11" t="s">
        <v>12</v>
      </c>
      <c r="F15" s="270">
        <v>0</v>
      </c>
      <c r="G15" s="270">
        <v>0</v>
      </c>
      <c r="H15" s="202">
        <f t="shared" ref="H15" si="1">(G15+F15)*D15</f>
        <v>0</v>
      </c>
    </row>
    <row r="16" spans="1:10" ht="15.75" thickBot="1" x14ac:dyDescent="0.3">
      <c r="A16" s="276" t="s">
        <v>66</v>
      </c>
      <c r="B16" s="277"/>
      <c r="C16" s="277"/>
      <c r="D16" s="277"/>
      <c r="E16" s="277"/>
      <c r="F16" s="277"/>
      <c r="G16" s="278"/>
      <c r="H16" s="98">
        <f>SUM(H14:H15)</f>
        <v>0</v>
      </c>
    </row>
    <row r="17" spans="1:10" ht="15.75" thickBot="1" x14ac:dyDescent="0.3">
      <c r="A17" s="279" t="s">
        <v>374</v>
      </c>
      <c r="B17" s="280"/>
      <c r="C17" s="280"/>
      <c r="D17" s="280"/>
      <c r="E17" s="280"/>
      <c r="F17" s="280"/>
      <c r="G17" s="280"/>
      <c r="H17" s="281"/>
    </row>
    <row r="18" spans="1:10" x14ac:dyDescent="0.25">
      <c r="A18" s="127">
        <v>3</v>
      </c>
      <c r="B18" s="165">
        <v>250000</v>
      </c>
      <c r="C18" s="115" t="s">
        <v>375</v>
      </c>
      <c r="D18" s="89" t="s">
        <v>3</v>
      </c>
      <c r="E18" s="107" t="s">
        <v>4</v>
      </c>
      <c r="F18" s="90" t="s">
        <v>5</v>
      </c>
      <c r="G18" s="90" t="s">
        <v>6</v>
      </c>
      <c r="H18" s="91" t="s">
        <v>7</v>
      </c>
    </row>
    <row r="19" spans="1:10" ht="15.75" customHeight="1" x14ac:dyDescent="0.25">
      <c r="A19" s="16" t="s">
        <v>50</v>
      </c>
      <c r="B19" s="166">
        <v>250101</v>
      </c>
      <c r="C19" s="61" t="s">
        <v>472</v>
      </c>
      <c r="D19" s="12">
        <f>1*5*5*3</f>
        <v>75</v>
      </c>
      <c r="E19" s="11" t="s">
        <v>376</v>
      </c>
      <c r="F19" s="270">
        <v>0</v>
      </c>
      <c r="G19" s="270">
        <v>0</v>
      </c>
      <c r="H19" s="202">
        <f t="shared" ref="H19:H20" si="2">(G19+F19)*D19</f>
        <v>0</v>
      </c>
    </row>
    <row r="20" spans="1:10" ht="14.25" customHeight="1" x14ac:dyDescent="0.25">
      <c r="A20" s="16" t="s">
        <v>479</v>
      </c>
      <c r="B20" s="166">
        <v>250103</v>
      </c>
      <c r="C20" s="61" t="s">
        <v>473</v>
      </c>
      <c r="D20" s="12">
        <f>4*5*5*3</f>
        <v>300</v>
      </c>
      <c r="E20" s="11" t="s">
        <v>376</v>
      </c>
      <c r="F20" s="270">
        <v>0</v>
      </c>
      <c r="G20" s="270">
        <v>0</v>
      </c>
      <c r="H20" s="202">
        <f t="shared" si="2"/>
        <v>0</v>
      </c>
    </row>
    <row r="21" spans="1:10" x14ac:dyDescent="0.25">
      <c r="A21" s="276" t="s">
        <v>66</v>
      </c>
      <c r="B21" s="277"/>
      <c r="C21" s="277"/>
      <c r="D21" s="277"/>
      <c r="E21" s="277"/>
      <c r="F21" s="277"/>
      <c r="G21" s="278"/>
      <c r="H21" s="98">
        <f>SUM(H18:H20)</f>
        <v>0</v>
      </c>
    </row>
    <row r="22" spans="1:10" x14ac:dyDescent="0.25">
      <c r="A22" s="417" t="s">
        <v>68</v>
      </c>
      <c r="B22" s="418"/>
      <c r="C22" s="418"/>
      <c r="D22" s="418"/>
      <c r="E22" s="418"/>
      <c r="F22" s="418"/>
      <c r="G22" s="418"/>
      <c r="H22" s="419"/>
    </row>
    <row r="23" spans="1:10" x14ac:dyDescent="0.25">
      <c r="A23" s="414" t="s">
        <v>7</v>
      </c>
      <c r="B23" s="415"/>
      <c r="C23" s="415"/>
      <c r="D23" s="415"/>
      <c r="E23" s="415"/>
      <c r="F23" s="415"/>
      <c r="G23" s="416"/>
      <c r="H23" s="33">
        <f>H12+H16+H21</f>
        <v>0</v>
      </c>
    </row>
    <row r="24" spans="1:10" x14ac:dyDescent="0.25">
      <c r="A24" s="414" t="s">
        <v>487</v>
      </c>
      <c r="B24" s="415"/>
      <c r="C24" s="415"/>
      <c r="D24" s="415"/>
      <c r="E24" s="415"/>
      <c r="F24" s="415"/>
      <c r="G24" s="416"/>
      <c r="H24" s="33">
        <f>H7*H23</f>
        <v>0</v>
      </c>
    </row>
    <row r="25" spans="1:10" ht="15.75" thickBot="1" x14ac:dyDescent="0.3">
      <c r="A25" s="433" t="s">
        <v>8</v>
      </c>
      <c r="B25" s="291"/>
      <c r="C25" s="291"/>
      <c r="D25" s="291"/>
      <c r="E25" s="291"/>
      <c r="F25" s="291"/>
      <c r="G25" s="292"/>
      <c r="H25" s="203">
        <f>H23+H24</f>
        <v>0</v>
      </c>
      <c r="J25" s="3"/>
    </row>
    <row r="26" spans="1:10" x14ac:dyDescent="0.25">
      <c r="A26" s="197"/>
      <c r="B26" s="198"/>
      <c r="C26" s="198"/>
      <c r="D26" s="198"/>
      <c r="E26" s="198"/>
      <c r="F26" s="198"/>
      <c r="G26" s="198"/>
      <c r="H26" s="199"/>
      <c r="J26" s="3"/>
    </row>
    <row r="27" spans="1:10" x14ac:dyDescent="0.25">
      <c r="A27" s="183"/>
      <c r="B27" s="200"/>
      <c r="C27" s="184"/>
      <c r="D27" s="185"/>
      <c r="E27" s="200"/>
      <c r="F27" s="201"/>
      <c r="G27" s="201"/>
      <c r="H27" s="204"/>
    </row>
    <row r="28" spans="1:10" x14ac:dyDescent="0.25">
      <c r="A28" s="183"/>
      <c r="B28" s="200"/>
      <c r="C28" s="184"/>
      <c r="D28" s="185"/>
      <c r="E28" s="200"/>
      <c r="F28" s="201"/>
      <c r="G28" s="201"/>
      <c r="H28" s="204"/>
    </row>
    <row r="29" spans="1:10" x14ac:dyDescent="0.25">
      <c r="A29" s="40"/>
      <c r="B29" s="42"/>
      <c r="C29" s="41" t="s">
        <v>76</v>
      </c>
      <c r="D29" s="20"/>
      <c r="E29" s="43" t="s">
        <v>77</v>
      </c>
      <c r="G29" s="44"/>
      <c r="H29" s="205"/>
    </row>
    <row r="30" spans="1:10" x14ac:dyDescent="0.25">
      <c r="A30" s="40"/>
      <c r="B30" s="42"/>
      <c r="C30" s="46" t="s">
        <v>74</v>
      </c>
      <c r="D30" s="20"/>
      <c r="E30" s="47" t="s">
        <v>390</v>
      </c>
      <c r="G30" s="44"/>
      <c r="H30" s="205"/>
    </row>
    <row r="31" spans="1:10" x14ac:dyDescent="0.25">
      <c r="A31" s="40"/>
      <c r="B31" s="123"/>
      <c r="C31" s="46" t="s">
        <v>75</v>
      </c>
      <c r="D31" s="48"/>
      <c r="E31" s="47" t="s">
        <v>391</v>
      </c>
      <c r="G31" s="49"/>
      <c r="H31" s="206"/>
    </row>
    <row r="32" spans="1:10" ht="15.75" thickBot="1" x14ac:dyDescent="0.3">
      <c r="A32" s="51"/>
      <c r="B32" s="124"/>
      <c r="C32" s="52"/>
      <c r="D32" s="53"/>
      <c r="E32" s="111"/>
      <c r="F32" s="54"/>
      <c r="G32" s="54"/>
      <c r="H32" s="207"/>
    </row>
  </sheetData>
  <sheetProtection algorithmName="SHA-512" hashValue="iFy4QEpfHDRLVjBw38euI9R8UzDbLr25b7nGXPYrGGgAshM1xCXD/b8n/rPpcGfGdcqi4qCJIkc+OBbCZcvIIg==" saltValue="681DD0IJXfzdxSeyEgCoCQ==" spinCount="100000" sheet="1" objects="1" scenarios="1"/>
  <mergeCells count="18">
    <mergeCell ref="A25:G25"/>
    <mergeCell ref="A9:H9"/>
    <mergeCell ref="F10:G10"/>
    <mergeCell ref="F11:G11"/>
    <mergeCell ref="A12:G12"/>
    <mergeCell ref="A13:H13"/>
    <mergeCell ref="A16:G16"/>
    <mergeCell ref="A17:H17"/>
    <mergeCell ref="A21:G21"/>
    <mergeCell ref="A22:H22"/>
    <mergeCell ref="A23:G23"/>
    <mergeCell ref="A24:G24"/>
    <mergeCell ref="A6:H6"/>
    <mergeCell ref="A1:H1"/>
    <mergeCell ref="A2:H2"/>
    <mergeCell ref="A3:H3"/>
    <mergeCell ref="A4:H4"/>
    <mergeCell ref="A5:H5"/>
  </mergeCells>
  <printOptions horizontalCentered="1" verticalCentered="1"/>
  <pageMargins left="0.51181102362204722" right="0.51181102362204722" top="0.19685039370078741" bottom="0.19685039370078741" header="0" footer="0.31496062992125984"/>
  <pageSetup paperSize="9" orientation="landscape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="115" zoomScaleNormal="115" workbookViewId="0">
      <selection activeCell="A4" sqref="A4:H4"/>
    </sheetView>
  </sheetViews>
  <sheetFormatPr defaultRowHeight="15" x14ac:dyDescent="0.25"/>
  <cols>
    <col min="1" max="1" width="4.5703125" style="141" bestFit="1" customWidth="1"/>
    <col min="2" max="2" width="11.5703125" style="141" customWidth="1"/>
    <col min="3" max="3" width="54" style="141" customWidth="1"/>
    <col min="4" max="5" width="9.140625" style="141"/>
    <col min="6" max="6" width="13.28515625" style="141" customWidth="1"/>
    <col min="7" max="7" width="12.7109375" style="141" customWidth="1"/>
    <col min="8" max="8" width="13" style="141" customWidth="1"/>
    <col min="9" max="9" width="9.140625" style="141"/>
    <col min="10" max="10" width="13.85546875" style="141" bestFit="1" customWidth="1"/>
    <col min="11" max="11" width="9.140625" style="141" customWidth="1"/>
    <col min="12" max="16384" width="9.140625" style="141"/>
  </cols>
  <sheetData>
    <row r="1" spans="1:10" x14ac:dyDescent="0.25">
      <c r="A1" s="307"/>
      <c r="B1" s="308"/>
      <c r="C1" s="308"/>
      <c r="D1" s="308"/>
      <c r="E1" s="308"/>
      <c r="F1" s="308"/>
      <c r="G1" s="308"/>
      <c r="H1" s="309"/>
    </row>
    <row r="2" spans="1:10" x14ac:dyDescent="0.25">
      <c r="A2" s="310"/>
      <c r="B2" s="311"/>
      <c r="C2" s="311"/>
      <c r="D2" s="311"/>
      <c r="E2" s="311"/>
      <c r="F2" s="311"/>
      <c r="G2" s="311"/>
      <c r="H2" s="312"/>
    </row>
    <row r="3" spans="1:10" x14ac:dyDescent="0.25">
      <c r="A3" s="310" t="s">
        <v>483</v>
      </c>
      <c r="B3" s="311"/>
      <c r="C3" s="311"/>
      <c r="D3" s="311"/>
      <c r="E3" s="311"/>
      <c r="F3" s="311"/>
      <c r="G3" s="311"/>
      <c r="H3" s="312"/>
    </row>
    <row r="4" spans="1:10" x14ac:dyDescent="0.25">
      <c r="A4" s="298" t="s">
        <v>65</v>
      </c>
      <c r="B4" s="299"/>
      <c r="C4" s="299"/>
      <c r="D4" s="299"/>
      <c r="E4" s="299"/>
      <c r="F4" s="299"/>
      <c r="G4" s="299"/>
      <c r="H4" s="300"/>
    </row>
    <row r="5" spans="1:10" x14ac:dyDescent="0.25">
      <c r="A5" s="298" t="s">
        <v>395</v>
      </c>
      <c r="B5" s="299"/>
      <c r="C5" s="299"/>
      <c r="D5" s="299"/>
      <c r="E5" s="299"/>
      <c r="F5" s="299"/>
      <c r="G5" s="299"/>
      <c r="H5" s="300"/>
    </row>
    <row r="6" spans="1:10" x14ac:dyDescent="0.25">
      <c r="A6" s="298" t="s">
        <v>405</v>
      </c>
      <c r="B6" s="299"/>
      <c r="C6" s="299"/>
      <c r="D6" s="299"/>
      <c r="E6" s="299"/>
      <c r="F6" s="299"/>
      <c r="G6" s="299"/>
      <c r="H6" s="300"/>
    </row>
    <row r="7" spans="1:10" ht="15.75" thickBot="1" x14ac:dyDescent="0.3">
      <c r="A7" s="273"/>
      <c r="B7" s="274"/>
      <c r="C7" s="274"/>
      <c r="D7" s="274"/>
      <c r="E7" s="274"/>
      <c r="F7" s="274"/>
      <c r="G7" s="274" t="s">
        <v>486</v>
      </c>
      <c r="H7" s="464">
        <v>0</v>
      </c>
    </row>
    <row r="8" spans="1:10" ht="15.75" thickBot="1" x14ac:dyDescent="0.3">
      <c r="A8" s="92" t="s">
        <v>0</v>
      </c>
      <c r="B8" s="113" t="s">
        <v>1</v>
      </c>
      <c r="C8" s="93" t="s">
        <v>2</v>
      </c>
      <c r="D8" s="94" t="s">
        <v>3</v>
      </c>
      <c r="E8" s="113" t="s">
        <v>4</v>
      </c>
      <c r="F8" s="95" t="s">
        <v>5</v>
      </c>
      <c r="G8" s="95" t="s">
        <v>6</v>
      </c>
      <c r="H8" s="96" t="s">
        <v>7</v>
      </c>
    </row>
    <row r="9" spans="1:10" ht="15.75" thickBot="1" x14ac:dyDescent="0.3">
      <c r="A9" s="434" t="s">
        <v>366</v>
      </c>
      <c r="B9" s="435"/>
      <c r="C9" s="435"/>
      <c r="D9" s="435"/>
      <c r="E9" s="435"/>
      <c r="F9" s="435"/>
      <c r="G9" s="435"/>
      <c r="H9" s="436"/>
    </row>
    <row r="10" spans="1:10" x14ac:dyDescent="0.25">
      <c r="A10" s="127">
        <v>1</v>
      </c>
      <c r="B10" s="165" t="s">
        <v>380</v>
      </c>
      <c r="C10" s="115" t="s">
        <v>379</v>
      </c>
      <c r="D10" s="89" t="s">
        <v>3</v>
      </c>
      <c r="E10" s="107" t="s">
        <v>4</v>
      </c>
      <c r="F10" s="437" t="s">
        <v>370</v>
      </c>
      <c r="G10" s="438"/>
      <c r="H10" s="91" t="s">
        <v>7</v>
      </c>
    </row>
    <row r="11" spans="1:10" x14ac:dyDescent="0.25">
      <c r="A11" s="16" t="s">
        <v>48</v>
      </c>
      <c r="B11" s="166" t="s">
        <v>367</v>
      </c>
      <c r="C11" s="6" t="s">
        <v>369</v>
      </c>
      <c r="D11" s="12">
        <v>8</v>
      </c>
      <c r="E11" s="11" t="s">
        <v>4</v>
      </c>
      <c r="F11" s="441">
        <f>'ORÇAMENTO (COM TELHADO)'!H130</f>
        <v>0</v>
      </c>
      <c r="G11" s="442"/>
      <c r="H11" s="202">
        <f t="shared" ref="H11" si="0">(G11+F11)*D11</f>
        <v>0</v>
      </c>
      <c r="J11" s="3"/>
    </row>
    <row r="12" spans="1:10" ht="15.75" thickBot="1" x14ac:dyDescent="0.3">
      <c r="A12" s="276" t="s">
        <v>66</v>
      </c>
      <c r="B12" s="277"/>
      <c r="C12" s="277"/>
      <c r="D12" s="277"/>
      <c r="E12" s="277"/>
      <c r="F12" s="277"/>
      <c r="G12" s="278"/>
      <c r="H12" s="98">
        <f>SUM(H11:H11)</f>
        <v>0</v>
      </c>
    </row>
    <row r="13" spans="1:10" ht="15.75" thickBot="1" x14ac:dyDescent="0.3">
      <c r="A13" s="279" t="s">
        <v>28</v>
      </c>
      <c r="B13" s="280"/>
      <c r="C13" s="280"/>
      <c r="D13" s="280"/>
      <c r="E13" s="280"/>
      <c r="F13" s="280"/>
      <c r="G13" s="280"/>
      <c r="H13" s="281"/>
    </row>
    <row r="14" spans="1:10" x14ac:dyDescent="0.25">
      <c r="A14" s="127">
        <v>1</v>
      </c>
      <c r="B14" s="165">
        <v>20000</v>
      </c>
      <c r="C14" s="115" t="s">
        <v>29</v>
      </c>
      <c r="D14" s="89" t="s">
        <v>3</v>
      </c>
      <c r="E14" s="107" t="s">
        <v>4</v>
      </c>
      <c r="F14" s="90" t="s">
        <v>5</v>
      </c>
      <c r="G14" s="90" t="s">
        <v>6</v>
      </c>
      <c r="H14" s="91" t="s">
        <v>7</v>
      </c>
    </row>
    <row r="15" spans="1:10" ht="24" x14ac:dyDescent="0.25">
      <c r="A15" s="16" t="s">
        <v>48</v>
      </c>
      <c r="B15" s="166">
        <v>21301</v>
      </c>
      <c r="C15" s="66" t="s">
        <v>373</v>
      </c>
      <c r="D15" s="12">
        <v>3</v>
      </c>
      <c r="E15" s="11" t="s">
        <v>12</v>
      </c>
      <c r="F15" s="270">
        <v>0</v>
      </c>
      <c r="G15" s="270">
        <v>0</v>
      </c>
      <c r="H15" s="202">
        <f t="shared" ref="H15" si="1">(G15+F15)*D15</f>
        <v>0</v>
      </c>
    </row>
    <row r="16" spans="1:10" ht="15.75" thickBot="1" x14ac:dyDescent="0.3">
      <c r="A16" s="276" t="s">
        <v>66</v>
      </c>
      <c r="B16" s="277"/>
      <c r="C16" s="277"/>
      <c r="D16" s="277"/>
      <c r="E16" s="277"/>
      <c r="F16" s="277"/>
      <c r="G16" s="278"/>
      <c r="H16" s="98">
        <f>SUM(H14:H15)</f>
        <v>0</v>
      </c>
    </row>
    <row r="17" spans="1:10" ht="15.75" thickBot="1" x14ac:dyDescent="0.3">
      <c r="A17" s="279" t="s">
        <v>374</v>
      </c>
      <c r="B17" s="280"/>
      <c r="C17" s="280"/>
      <c r="D17" s="280"/>
      <c r="E17" s="280"/>
      <c r="F17" s="280"/>
      <c r="G17" s="280"/>
      <c r="H17" s="281"/>
    </row>
    <row r="18" spans="1:10" x14ac:dyDescent="0.25">
      <c r="A18" s="127">
        <v>2</v>
      </c>
      <c r="B18" s="165">
        <v>250000</v>
      </c>
      <c r="C18" s="115" t="s">
        <v>375</v>
      </c>
      <c r="D18" s="89" t="s">
        <v>3</v>
      </c>
      <c r="E18" s="107" t="s">
        <v>4</v>
      </c>
      <c r="F18" s="90" t="s">
        <v>5</v>
      </c>
      <c r="G18" s="90" t="s">
        <v>6</v>
      </c>
      <c r="H18" s="91" t="s">
        <v>7</v>
      </c>
    </row>
    <row r="19" spans="1:10" ht="16.5" customHeight="1" x14ac:dyDescent="0.25">
      <c r="A19" s="16" t="s">
        <v>50</v>
      </c>
      <c r="B19" s="166">
        <v>250101</v>
      </c>
      <c r="C19" s="61" t="s">
        <v>472</v>
      </c>
      <c r="D19" s="12">
        <f>1*5*5*3</f>
        <v>75</v>
      </c>
      <c r="E19" s="11" t="s">
        <v>376</v>
      </c>
      <c r="F19" s="270">
        <v>0</v>
      </c>
      <c r="G19" s="270">
        <v>0</v>
      </c>
      <c r="H19" s="202">
        <f t="shared" ref="H19:H20" si="2">(G19+F19)*D19</f>
        <v>0</v>
      </c>
    </row>
    <row r="20" spans="1:10" ht="17.25" customHeight="1" x14ac:dyDescent="0.25">
      <c r="A20" s="16" t="s">
        <v>479</v>
      </c>
      <c r="B20" s="166">
        <v>250103</v>
      </c>
      <c r="C20" s="61" t="s">
        <v>473</v>
      </c>
      <c r="D20" s="12">
        <f>4*5*5*3</f>
        <v>300</v>
      </c>
      <c r="E20" s="11" t="s">
        <v>376</v>
      </c>
      <c r="F20" s="270">
        <v>0</v>
      </c>
      <c r="G20" s="270">
        <v>0</v>
      </c>
      <c r="H20" s="202">
        <f t="shared" si="2"/>
        <v>0</v>
      </c>
    </row>
    <row r="21" spans="1:10" x14ac:dyDescent="0.25">
      <c r="A21" s="276" t="s">
        <v>66</v>
      </c>
      <c r="B21" s="277"/>
      <c r="C21" s="277"/>
      <c r="D21" s="277"/>
      <c r="E21" s="277"/>
      <c r="F21" s="277"/>
      <c r="G21" s="278"/>
      <c r="H21" s="98">
        <f>SUM(H18:H20)</f>
        <v>0</v>
      </c>
    </row>
    <row r="22" spans="1:10" x14ac:dyDescent="0.25">
      <c r="A22" s="417" t="s">
        <v>68</v>
      </c>
      <c r="B22" s="418"/>
      <c r="C22" s="418"/>
      <c r="D22" s="418"/>
      <c r="E22" s="418"/>
      <c r="F22" s="418"/>
      <c r="G22" s="418"/>
      <c r="H22" s="419"/>
    </row>
    <row r="23" spans="1:10" x14ac:dyDescent="0.25">
      <c r="A23" s="414" t="s">
        <v>7</v>
      </c>
      <c r="B23" s="415"/>
      <c r="C23" s="415"/>
      <c r="D23" s="415"/>
      <c r="E23" s="415"/>
      <c r="F23" s="415"/>
      <c r="G23" s="416"/>
      <c r="H23" s="33">
        <f>H12+H16+H21</f>
        <v>0</v>
      </c>
    </row>
    <row r="24" spans="1:10" x14ac:dyDescent="0.25">
      <c r="A24" s="414" t="s">
        <v>487</v>
      </c>
      <c r="B24" s="415"/>
      <c r="C24" s="415"/>
      <c r="D24" s="415"/>
      <c r="E24" s="415"/>
      <c r="F24" s="415"/>
      <c r="G24" s="416"/>
      <c r="H24" s="33">
        <f>H7*H23</f>
        <v>0</v>
      </c>
    </row>
    <row r="25" spans="1:10" ht="15.75" thickBot="1" x14ac:dyDescent="0.3">
      <c r="A25" s="433" t="s">
        <v>8</v>
      </c>
      <c r="B25" s="291"/>
      <c r="C25" s="291"/>
      <c r="D25" s="291"/>
      <c r="E25" s="291"/>
      <c r="F25" s="291"/>
      <c r="G25" s="292"/>
      <c r="H25" s="203">
        <f>H23+H24</f>
        <v>0</v>
      </c>
      <c r="J25" s="3"/>
    </row>
    <row r="26" spans="1:10" x14ac:dyDescent="0.25">
      <c r="A26" s="197"/>
      <c r="B26" s="198"/>
      <c r="C26" s="198"/>
      <c r="D26" s="198"/>
      <c r="E26" s="198"/>
      <c r="F26" s="198"/>
      <c r="G26" s="198"/>
      <c r="H26" s="199"/>
    </row>
    <row r="27" spans="1:10" x14ac:dyDescent="0.25">
      <c r="A27" s="183"/>
      <c r="B27" s="200"/>
      <c r="C27" s="184"/>
      <c r="D27" s="185"/>
      <c r="E27" s="200"/>
      <c r="F27" s="201"/>
      <c r="G27" s="201"/>
      <c r="H27" s="204"/>
    </row>
    <row r="28" spans="1:10" x14ac:dyDescent="0.25">
      <c r="A28" s="183"/>
      <c r="B28" s="200"/>
      <c r="C28" s="184"/>
      <c r="D28" s="185"/>
      <c r="E28" s="200"/>
      <c r="F28" s="201"/>
      <c r="G28" s="201"/>
      <c r="H28" s="204"/>
    </row>
    <row r="29" spans="1:10" x14ac:dyDescent="0.25">
      <c r="A29" s="40"/>
      <c r="B29" s="42"/>
      <c r="C29" s="41" t="s">
        <v>76</v>
      </c>
      <c r="D29" s="20"/>
      <c r="E29" s="43" t="s">
        <v>77</v>
      </c>
      <c r="F29" s="7"/>
      <c r="G29" s="44"/>
      <c r="H29" s="205"/>
    </row>
    <row r="30" spans="1:10" x14ac:dyDescent="0.25">
      <c r="A30" s="40"/>
      <c r="B30" s="42"/>
      <c r="C30" s="46" t="s">
        <v>74</v>
      </c>
      <c r="D30" s="20"/>
      <c r="E30" s="47" t="s">
        <v>392</v>
      </c>
      <c r="F30" s="7"/>
      <c r="G30" s="44"/>
      <c r="H30" s="205"/>
    </row>
    <row r="31" spans="1:10" x14ac:dyDescent="0.25">
      <c r="A31" s="40"/>
      <c r="B31" s="123"/>
      <c r="C31" s="46" t="s">
        <v>75</v>
      </c>
      <c r="D31" s="48"/>
      <c r="E31" s="47" t="s">
        <v>393</v>
      </c>
      <c r="F31" s="7"/>
      <c r="G31" s="49"/>
      <c r="H31" s="206"/>
    </row>
    <row r="32" spans="1:10" ht="15.75" thickBot="1" x14ac:dyDescent="0.3">
      <c r="A32" s="51"/>
      <c r="B32" s="124"/>
      <c r="C32" s="52"/>
      <c r="D32" s="53"/>
      <c r="E32" s="111"/>
      <c r="F32" s="54"/>
      <c r="G32" s="54"/>
      <c r="H32" s="207"/>
    </row>
  </sheetData>
  <sheetProtection algorithmName="SHA-512" hashValue="XkIGT1CwBVgksLNvcqOIh7eZQ8mVXoFWyOq5Z82+gfY7N4X82fFEuHLp/l86Zw1oJpSuPlSMoYjOQtARQ/9+pg==" saltValue="NBIpRntdEVoclBebxyGCSw==" spinCount="100000" sheet="1" objects="1" scenarios="1"/>
  <mergeCells count="18">
    <mergeCell ref="A22:H22"/>
    <mergeCell ref="A23:G23"/>
    <mergeCell ref="A24:G24"/>
    <mergeCell ref="A25:G25"/>
    <mergeCell ref="A13:H13"/>
    <mergeCell ref="A16:G16"/>
    <mergeCell ref="A17:H17"/>
    <mergeCell ref="A21:G21"/>
    <mergeCell ref="A9:H9"/>
    <mergeCell ref="F10:G10"/>
    <mergeCell ref="F11:G11"/>
    <mergeCell ref="A12:G12"/>
    <mergeCell ref="A1:H1"/>
    <mergeCell ref="A2:H2"/>
    <mergeCell ref="A3:H3"/>
    <mergeCell ref="A4:H4"/>
    <mergeCell ref="A5:H5"/>
    <mergeCell ref="A6:H6"/>
  </mergeCells>
  <printOptions horizontalCentered="1"/>
  <pageMargins left="0.51181102362204722" right="0.51181102362204722" top="0.78740157480314965" bottom="0.19685039370078741" header="0" footer="0.31496062992125984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5</vt:i4>
      </vt:variant>
    </vt:vector>
  </HeadingPairs>
  <TitlesOfParts>
    <vt:vector size="17" baseType="lpstr">
      <vt:lpstr>ORÇAMENTO (SEM TELHADO)</vt:lpstr>
      <vt:lpstr>MEMORIAL CALCULO(SEM TELHADO)</vt:lpstr>
      <vt:lpstr>ORÇAMENTO (COM TELHADO)</vt:lpstr>
      <vt:lpstr>MEMORIAL CALCULO(COM TELHADO)</vt:lpstr>
      <vt:lpstr>LOTE 01</vt:lpstr>
      <vt:lpstr>LOTE 02</vt:lpstr>
      <vt:lpstr>LOTE 03</vt:lpstr>
      <vt:lpstr>LOTE 04</vt:lpstr>
      <vt:lpstr>LOTE 05</vt:lpstr>
      <vt:lpstr>QRO</vt:lpstr>
      <vt:lpstr>CRONOGRAMA </vt:lpstr>
      <vt:lpstr>BDI</vt:lpstr>
      <vt:lpstr>'CRONOGRAMA '!Area_de_impressao</vt:lpstr>
      <vt:lpstr>'MEMORIAL CALCULO(COM TELHADO)'!Area_de_impressao</vt:lpstr>
      <vt:lpstr>'MEMORIAL CALCULO(SEM TELHADO)'!Area_de_impressao</vt:lpstr>
      <vt:lpstr>'ORÇAMENTO (COM TELHADO)'!Area_de_impressao</vt:lpstr>
      <vt:lpstr>'ORÇAMENTO (SEM TELHADO)'!Area_de_impressao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Philipjohn Ribeiro</cp:lastModifiedBy>
  <cp:lastPrinted>2018-07-09T18:01:13Z</cp:lastPrinted>
  <dcterms:created xsi:type="dcterms:W3CDTF">2018-05-17T11:22:43Z</dcterms:created>
  <dcterms:modified xsi:type="dcterms:W3CDTF">2018-07-18T16:29:48Z</dcterms:modified>
</cp:coreProperties>
</file>