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rticular\Documents\Thays\RUA 109 - BOLLANGER\"/>
    </mc:Choice>
  </mc:AlternateContent>
  <bookViews>
    <workbookView xWindow="0" yWindow="0" windowWidth="28800" windowHeight="18000" tabRatio="844" firstSheet="2" activeTab="8"/>
  </bookViews>
  <sheets>
    <sheet name="DADOS RECAPEMENTO" sheetId="13" r:id="rId1"/>
    <sheet name="MEMÓRIA DE CÁLCULO" sheetId="1" r:id="rId2"/>
    <sheet name="ORÇAMENTO" sheetId="19" r:id="rId3"/>
    <sheet name="PRODUTOS BETUMINOSOS" sheetId="14" r:id="rId4"/>
    <sheet name="CFF" sheetId="20" r:id="rId5"/>
    <sheet name="ADM LOCAL" sheetId="16" r:id="rId6"/>
    <sheet name="CANTEIRO DE OBRA" sheetId="17" r:id="rId7"/>
    <sheet name="MOBILIZACAO EQUIPAMENTO" sheetId="18" r:id="rId8"/>
    <sheet name="Planilha1" sheetId="21" r:id="rId9"/>
  </sheets>
  <definedNames>
    <definedName name="_xlnm.Print_Area" localSheetId="0">'DADOS RECAPEMENTO'!$A$1:$F$12</definedName>
    <definedName name="_xlnm.Print_Area" localSheetId="1">'MEMÓRIA DE CÁLCULO'!$A$1:$L$70</definedName>
    <definedName name="_xlnm.Print_Area" localSheetId="2">ORÇAMENTO!$A$1:$K$70</definedName>
    <definedName name="_xlnm.Print_Area" localSheetId="3">'PRODUTOS BETUMINOSOS'!$A$1:$J$40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0" l="1"/>
  <c r="I44" i="20"/>
  <c r="J8" i="20" s="1"/>
  <c r="J18" i="20"/>
  <c r="I43" i="20"/>
  <c r="I42" i="20"/>
  <c r="I39" i="20"/>
  <c r="I41" i="20"/>
  <c r="I40" i="20"/>
  <c r="I30" i="20"/>
  <c r="I31" i="20"/>
  <c r="I32" i="20"/>
  <c r="I33" i="20"/>
  <c r="I34" i="20"/>
  <c r="I35" i="20"/>
  <c r="I36" i="20"/>
  <c r="I37" i="20"/>
  <c r="I38" i="20"/>
  <c r="I29" i="20"/>
  <c r="I23" i="20"/>
  <c r="I24" i="20"/>
  <c r="I25" i="20"/>
  <c r="I26" i="20"/>
  <c r="I27" i="20"/>
  <c r="I28" i="20"/>
  <c r="I22" i="20"/>
  <c r="I21" i="20"/>
  <c r="I20" i="20"/>
  <c r="I19" i="20"/>
  <c r="I10" i="20"/>
  <c r="I11" i="20"/>
  <c r="I12" i="20"/>
  <c r="I13" i="20"/>
  <c r="I14" i="20"/>
  <c r="I15" i="20"/>
  <c r="I16" i="20"/>
  <c r="I17" i="20"/>
  <c r="I18" i="20"/>
  <c r="I9" i="20"/>
  <c r="J30" i="20" l="1"/>
  <c r="J6" i="20"/>
  <c r="J31" i="20"/>
  <c r="J19" i="20"/>
  <c r="J7" i="20"/>
  <c r="J42" i="20"/>
  <c r="J43" i="20"/>
  <c r="J41" i="20"/>
  <c r="J29" i="20"/>
  <c r="J17" i="20"/>
  <c r="J40" i="20"/>
  <c r="J16" i="20"/>
  <c r="J39" i="20"/>
  <c r="J15" i="20"/>
  <c r="J26" i="20"/>
  <c r="J37" i="20"/>
  <c r="J13" i="20"/>
  <c r="J24" i="20"/>
  <c r="J35" i="20"/>
  <c r="J11" i="20"/>
  <c r="J34" i="20"/>
  <c r="J22" i="20"/>
  <c r="J33" i="20"/>
  <c r="J21" i="20"/>
  <c r="J9" i="20"/>
  <c r="J28" i="20"/>
  <c r="J27" i="20"/>
  <c r="J38" i="20"/>
  <c r="J14" i="20"/>
  <c r="J25" i="20"/>
  <c r="J36" i="20"/>
  <c r="J12" i="20"/>
  <c r="J23" i="20"/>
  <c r="J10" i="20"/>
  <c r="J32" i="20"/>
  <c r="J20" i="20"/>
  <c r="I13" i="1"/>
  <c r="I47" i="19" l="1"/>
  <c r="I41" i="19"/>
  <c r="I40" i="19"/>
  <c r="J40" i="19" s="1"/>
  <c r="H40" i="19"/>
  <c r="D40" i="19"/>
  <c r="J39" i="19"/>
  <c r="I39" i="19"/>
  <c r="H39" i="19"/>
  <c r="C40" i="19"/>
  <c r="I38" i="19"/>
  <c r="H13" i="19"/>
  <c r="I12" i="19"/>
  <c r="H12" i="19"/>
  <c r="J12" i="19" s="1"/>
  <c r="G12" i="19"/>
  <c r="D12" i="19"/>
  <c r="C12" i="19"/>
  <c r="I10" i="19"/>
  <c r="H10" i="19"/>
  <c r="J10" i="19" s="1"/>
  <c r="G10" i="19"/>
  <c r="D10" i="19"/>
  <c r="C10" i="19"/>
  <c r="I8" i="1"/>
  <c r="H14" i="19" l="1"/>
  <c r="H11" i="19"/>
  <c r="J11" i="19" s="1"/>
  <c r="J8" i="1"/>
  <c r="E16" i="17"/>
  <c r="E17" i="16"/>
  <c r="I21" i="1" l="1"/>
  <c r="I15" i="1"/>
  <c r="K15" i="1" s="1"/>
  <c r="I11" i="1"/>
  <c r="I16" i="1" l="1"/>
  <c r="I49" i="1"/>
  <c r="I50" i="1" s="1"/>
  <c r="I18" i="1"/>
  <c r="I19" i="1" s="1"/>
  <c r="I17" i="1"/>
  <c r="I12" i="1"/>
  <c r="I14" i="1" s="1"/>
  <c r="K14" i="1" l="1"/>
  <c r="K13" i="1"/>
  <c r="I24" i="1"/>
  <c r="K12" i="1"/>
  <c r="H7" i="19" l="1"/>
  <c r="K44" i="1" l="1"/>
  <c r="J47" i="19"/>
  <c r="J46" i="19"/>
  <c r="J42" i="19"/>
  <c r="J41" i="19"/>
  <c r="J38" i="19"/>
  <c r="H37" i="19"/>
  <c r="J37" i="19" s="1"/>
  <c r="H36" i="19"/>
  <c r="J36" i="19" s="1"/>
  <c r="J35" i="19"/>
  <c r="J34" i="19"/>
  <c r="J33" i="19"/>
  <c r="J21" i="1"/>
  <c r="J22" i="1"/>
  <c r="J48" i="19" l="1"/>
  <c r="K45" i="1"/>
  <c r="K46" i="1" s="1"/>
  <c r="K40" i="1"/>
  <c r="K39" i="1"/>
  <c r="H15" i="19"/>
  <c r="J15" i="19" s="1"/>
  <c r="J14" i="19" l="1"/>
  <c r="K16" i="1"/>
  <c r="E12" i="13"/>
  <c r="I37" i="1"/>
  <c r="I35" i="1"/>
  <c r="I34" i="1"/>
  <c r="H20" i="19"/>
  <c r="K11" i="1" l="1"/>
  <c r="J13" i="19"/>
  <c r="H17" i="19"/>
  <c r="J17" i="19" s="1"/>
  <c r="H16" i="19"/>
  <c r="J16" i="19" s="1"/>
  <c r="I9" i="1"/>
  <c r="J7" i="19"/>
  <c r="H23" i="19"/>
  <c r="H51" i="19"/>
  <c r="I22" i="1"/>
  <c r="I23" i="1"/>
  <c r="J20" i="19"/>
  <c r="E6" i="16"/>
  <c r="I51" i="1" l="1"/>
  <c r="H53" i="19" s="1"/>
  <c r="H22" i="19"/>
  <c r="J22" i="19" s="1"/>
  <c r="H52" i="19"/>
  <c r="H21" i="19"/>
  <c r="J21" i="19" s="1"/>
  <c r="H18" i="19"/>
  <c r="J18" i="19" s="1"/>
  <c r="I20" i="1"/>
  <c r="H19" i="19" s="1"/>
  <c r="J19" i="19" s="1"/>
  <c r="H8" i="19"/>
  <c r="J8" i="19" s="1"/>
  <c r="I10" i="1"/>
  <c r="H9" i="19" s="1"/>
  <c r="J9" i="19" s="1"/>
  <c r="J23" i="19"/>
  <c r="E9" i="18"/>
  <c r="K32" i="1" l="1"/>
  <c r="K33" i="1"/>
  <c r="K34" i="1"/>
  <c r="K35" i="1"/>
  <c r="K36" i="1"/>
  <c r="K37" i="1"/>
  <c r="K38" i="1"/>
  <c r="K31" i="1"/>
  <c r="K41" i="1" l="1"/>
  <c r="J43" i="19"/>
  <c r="I27" i="1" l="1"/>
  <c r="I26" i="1"/>
  <c r="K27" i="1" l="1"/>
  <c r="H26" i="19"/>
  <c r="J26" i="19" s="1"/>
  <c r="K26" i="1"/>
  <c r="H25" i="19"/>
  <c r="J25" i="19" s="1"/>
  <c r="I25" i="1"/>
  <c r="K22" i="1"/>
  <c r="K25" i="1" l="1"/>
  <c r="H24" i="19"/>
  <c r="J24" i="19" s="1"/>
  <c r="J27" i="19" s="1"/>
  <c r="K17" i="1"/>
  <c r="K8" i="1"/>
  <c r="K24" i="1"/>
  <c r="K23" i="1"/>
  <c r="K21" i="1"/>
  <c r="K19" i="1" l="1"/>
  <c r="K18" i="1"/>
  <c r="K10" i="1"/>
  <c r="K9" i="1"/>
  <c r="K20" i="1"/>
  <c r="K28" i="1" l="1"/>
  <c r="E15" i="18" l="1"/>
  <c r="E16" i="18"/>
  <c r="E17" i="18"/>
  <c r="E14" i="18"/>
  <c r="E5" i="18"/>
  <c r="E6" i="18"/>
  <c r="E7" i="18"/>
  <c r="E8" i="18"/>
  <c r="E10" i="18"/>
  <c r="E11" i="18"/>
  <c r="E4" i="18"/>
  <c r="E14" i="17"/>
  <c r="E13" i="17"/>
  <c r="E12" i="17"/>
  <c r="E11" i="17"/>
  <c r="E10" i="17"/>
  <c r="E9" i="17"/>
  <c r="E8" i="17"/>
  <c r="E7" i="17"/>
  <c r="E6" i="17"/>
  <c r="E5" i="17"/>
  <c r="E14" i="16"/>
  <c r="E15" i="16" s="1"/>
  <c r="E11" i="16"/>
  <c r="E12" i="16" s="1"/>
  <c r="E8" i="16"/>
  <c r="E7" i="16"/>
  <c r="E5" i="16"/>
  <c r="E15" i="17" l="1"/>
  <c r="E12" i="18"/>
  <c r="E18" i="18"/>
  <c r="E9" i="16"/>
  <c r="E16" i="16" s="1"/>
  <c r="E19" i="18" l="1"/>
  <c r="E20" i="18" s="1"/>
  <c r="E17" i="17"/>
  <c r="E18" i="16"/>
  <c r="G57" i="1" l="1"/>
  <c r="F59" i="19"/>
  <c r="I7" i="20" s="1"/>
  <c r="G56" i="1"/>
  <c r="F58" i="19"/>
  <c r="E21" i="18"/>
  <c r="G58" i="1" l="1"/>
  <c r="G59" i="1" s="1"/>
  <c r="F60" i="19"/>
  <c r="I8" i="20" s="1"/>
  <c r="I6" i="20"/>
  <c r="I21" i="14"/>
  <c r="I20" i="14"/>
  <c r="F61" i="19" l="1"/>
  <c r="E16" i="14" l="1"/>
  <c r="E34" i="14" s="1"/>
  <c r="E32" i="14" l="1"/>
  <c r="E33" i="14"/>
  <c r="I22" i="14" l="1"/>
  <c r="I28" i="14" s="1"/>
  <c r="F34" i="14" s="1"/>
  <c r="I27" i="14"/>
  <c r="F33" i="14" s="1"/>
  <c r="I26" i="14"/>
  <c r="F32" i="14" s="1"/>
  <c r="I32" i="14" l="1"/>
  <c r="I51" i="19" s="1"/>
  <c r="I34" i="14"/>
  <c r="I53" i="19" s="1"/>
  <c r="I33" i="14"/>
  <c r="I52" i="19" s="1"/>
  <c r="J53" i="19" l="1"/>
  <c r="J52" i="19"/>
  <c r="J51" i="19"/>
  <c r="J50" i="1"/>
  <c r="K50" i="1" s="1"/>
  <c r="J49" i="1"/>
  <c r="J51" i="1"/>
  <c r="K51" i="1" s="1"/>
  <c r="J54" i="19" l="1"/>
  <c r="A51" i="20"/>
  <c r="K49" i="1"/>
  <c r="K52" i="1" s="1"/>
  <c r="F62" i="1" s="1"/>
  <c r="I62" i="1" l="1"/>
  <c r="I63" i="19" s="1"/>
  <c r="D17" i="13"/>
  <c r="F64" i="19"/>
  <c r="I64" i="19"/>
  <c r="E45" i="20"/>
  <c r="J44" i="20" l="1"/>
  <c r="E7" i="20"/>
  <c r="E48" i="20" l="1"/>
  <c r="E47" i="20" l="1"/>
</calcChain>
</file>

<file path=xl/sharedStrings.xml><?xml version="1.0" encoding="utf-8"?>
<sst xmlns="http://schemas.openxmlformats.org/spreadsheetml/2006/main" count="713" uniqueCount="290">
  <si>
    <t>MEMÓRIA DE CÁLCULO</t>
  </si>
  <si>
    <t>2.1</t>
  </si>
  <si>
    <t>FONTE</t>
  </si>
  <si>
    <t>CÓDIGO</t>
  </si>
  <si>
    <t>UNID.</t>
  </si>
  <si>
    <t>MEMÓRIA</t>
  </si>
  <si>
    <t>QUANT.</t>
  </si>
  <si>
    <t>m²</t>
  </si>
  <si>
    <t>m³</t>
  </si>
  <si>
    <t xml:space="preserve"> </t>
  </si>
  <si>
    <t>m³ x Km</t>
  </si>
  <si>
    <t>t x Km</t>
  </si>
  <si>
    <t>m</t>
  </si>
  <si>
    <t>CARGA DE ENTULHOS</t>
  </si>
  <si>
    <t>R$/UNID.</t>
  </si>
  <si>
    <t>TOTAL (R$)</t>
  </si>
  <si>
    <t>MEIO FIO COM SARJETA - MFU02</t>
  </si>
  <si>
    <t>ANP</t>
  </si>
  <si>
    <t>-</t>
  </si>
  <si>
    <t>Kg</t>
  </si>
  <si>
    <t>TOTAL:</t>
  </si>
  <si>
    <t>UNIDADE</t>
  </si>
  <si>
    <t>INSUMOS</t>
  </si>
  <si>
    <t>CIMENTO ASFÁLTICO CAP 50/70</t>
  </si>
  <si>
    <t>EMULSÕES ASFÁLTICA RR2C</t>
  </si>
  <si>
    <t>2.2</t>
  </si>
  <si>
    <t>2.0</t>
  </si>
  <si>
    <t>1.0</t>
  </si>
  <si>
    <t>ITEM</t>
  </si>
  <si>
    <t>CUSTO TOTAL DA OBRA:</t>
  </si>
  <si>
    <t>2.3</t>
  </si>
  <si>
    <t>Comprimento Total (m)</t>
  </si>
  <si>
    <t>Largura (m)</t>
  </si>
  <si>
    <t>Folga p/ Limpeza (m)</t>
  </si>
  <si>
    <t>Folga p/ Terraplanagem (m)</t>
  </si>
  <si>
    <t>Espessura de Limpeza (m)</t>
  </si>
  <si>
    <t>DT Limpeza (Km)</t>
  </si>
  <si>
    <t>COMPRIMENTO x (LARGURA + FOLGA P/ LIMPEZA)</t>
  </si>
  <si>
    <t>ÁREA DE LIMPEZA x ESPESSURA DE LIMPEZA</t>
  </si>
  <si>
    <t>ÁREA DE LIMPEZA x ESPESSURA DE LIMPEZA x DT LIMPEZA</t>
  </si>
  <si>
    <t>Área de Esquina (m²)</t>
  </si>
  <si>
    <t>Empolamento de Base (%)</t>
  </si>
  <si>
    <t>Empolamento de Subleito (%)</t>
  </si>
  <si>
    <t>Espessura da Base (m)</t>
  </si>
  <si>
    <t>DT Cascalho (Km)</t>
  </si>
  <si>
    <t>Espessura do Asfalto (m)</t>
  </si>
  <si>
    <t>Largura da Sarjeta (m)</t>
  </si>
  <si>
    <t>PERFIL:</t>
  </si>
  <si>
    <t>DT CBUQ (Km)</t>
  </si>
  <si>
    <t>DT do Agregado (Km)</t>
  </si>
  <si>
    <t>Porcentagem do Agregado (%)</t>
  </si>
  <si>
    <t>Densidade do CBUQ (T/m³)</t>
  </si>
  <si>
    <t>Densidade do Agregado (T/m³)</t>
  </si>
  <si>
    <t>Taxa de Aplicação RR2C (L/m²)</t>
  </si>
  <si>
    <t>Porcentagem de CAP no CBUQ (%)</t>
  </si>
  <si>
    <t>T</t>
  </si>
  <si>
    <t>Não-Abaulado</t>
  </si>
  <si>
    <t>VALOR BASE NA MÉDIA PONDERADA MENSAL DE PRODUTOS BETUMINOSOS (TABELAS ANP)</t>
  </si>
  <si>
    <t>PRODUTO</t>
  </si>
  <si>
    <t>DATA BASE</t>
  </si>
  <si>
    <t>VALOR MÉDIO (R$)</t>
  </si>
  <si>
    <t>CÁLCULO DO FRETE - PORTARIA DNIT N° 1078 11/08/2015</t>
  </si>
  <si>
    <t>DISTÂNCIA DE TRANSPORTE (Km)</t>
  </si>
  <si>
    <t>FRETE (R$)</t>
  </si>
  <si>
    <t>CÁLCULO DO ICMS</t>
  </si>
  <si>
    <t>ALÍQUOTA</t>
  </si>
  <si>
    <t>MEMORIAL DE CÁLCULO</t>
  </si>
  <si>
    <t>VALOR MÉDIO (R$/TONELADA)</t>
  </si>
  <si>
    <t>(Valor médio Produto Betuminoso x 1000) / (1 - Alíquota)</t>
  </si>
  <si>
    <t>CÁLCULO DO BDI DIFERENCIADO</t>
  </si>
  <si>
    <t>ICMS x (1 + Alíquota)</t>
  </si>
  <si>
    <t>VALOR FINAL DOS PRODUTOS BETUMINOSOS</t>
  </si>
  <si>
    <t>VALOR DO FRETE (R$)</t>
  </si>
  <si>
    <t>VALOR DO PRODUTO (R$)</t>
  </si>
  <si>
    <t>FRETE ROD PAVIMENTADA = ( 26,939 + 0,253 X DT ) * ( IPAV )</t>
  </si>
  <si>
    <t>IPAV = ( IND. IPAV MES / IND. IPAV BASE)</t>
  </si>
  <si>
    <t>Indice base IPAV</t>
  </si>
  <si>
    <t>Indice mês IPAV</t>
  </si>
  <si>
    <t>DT ( Km )</t>
  </si>
  <si>
    <t>Valor do Frete</t>
  </si>
  <si>
    <t>MEIO FIO SEM SARJETA - MFU01</t>
  </si>
  <si>
    <t>ORÇAMENTO</t>
  </si>
  <si>
    <t>PRODUTO BETUMINOSO</t>
  </si>
  <si>
    <t>Engenheiro Luis Severo Braga Gomides</t>
  </si>
  <si>
    <t>____________________________________________</t>
  </si>
  <si>
    <t>COMPACTAÇÃO A 100% DO PROCTOR NORMAL</t>
  </si>
  <si>
    <t xml:space="preserve">(VOLUME DE ATERRO ATÉ GREIDE PARA SUB LEITO)   LEVANTAMENTO TOPOGRÁFICO </t>
  </si>
  <si>
    <t>EMULSÃO ASFÁLTICA PARA SERVIÇO DE IMPRIMAÇÃO</t>
  </si>
  <si>
    <t xml:space="preserve">                 PREFEITURA MUNICIPAL DE CATALÃO SECRETARIA MUNICIPAL DE TRANSPORTE ADMINISTRAÇÃO: 2021/2024</t>
  </si>
  <si>
    <t>SOMATÓRIA:</t>
  </si>
  <si>
    <t>GALERIA DE ÁGUAS PLUVIAIS</t>
  </si>
  <si>
    <t>DESCIDA D'ÁGUA DE ATERROS TIPO RÁPIDO - DAR 02 (AC/BC)</t>
  </si>
  <si>
    <t>CONFORME PROJETO</t>
  </si>
  <si>
    <t>TIPO DE SERVIÇO: TERRAPLENAGEM, PAVIMENTAÇÃO ASFÁLTICA E DRENAGEM</t>
  </si>
  <si>
    <t>DESCRIÇÃO</t>
  </si>
  <si>
    <t>CUSTO UNITÁRIO</t>
  </si>
  <si>
    <t>FAIXA C2 (RESTAURAÇÃO)</t>
  </si>
  <si>
    <t>QUANTIDADE</t>
  </si>
  <si>
    <t>CUSTO TOTAL</t>
  </si>
  <si>
    <t>DIVISÃO ENGENHARIA</t>
  </si>
  <si>
    <t>ENGENHEIRO PRODUÇÃO/CIVIL</t>
  </si>
  <si>
    <t>MÊS</t>
  </si>
  <si>
    <t>TOPÓGRAFO</t>
  </si>
  <si>
    <t>AUXILIAR TOPOGRAFIA</t>
  </si>
  <si>
    <t>LABORATORISTA DE SOLOS</t>
  </si>
  <si>
    <t xml:space="preserve"> TOTAL:</t>
  </si>
  <si>
    <t>DIVISÃO ADMINISTRATIVA</t>
  </si>
  <si>
    <t>VIGIA</t>
  </si>
  <si>
    <t>VEÍCULOS DA ADMINISTRAÇÃO</t>
  </si>
  <si>
    <t>VEÍCULOS LEVES (INCLUSO COMBUSTÍVEL)</t>
  </si>
  <si>
    <t>CUSTO TOAL:</t>
  </si>
  <si>
    <t>PREÇO TOTAL:</t>
  </si>
  <si>
    <t>FAIXA A2 (RESTAURAÇÃO)</t>
  </si>
  <si>
    <t>INSTALAÇOES PROVISÓRIAS</t>
  </si>
  <si>
    <t>ESCRITÓRIO URBANO (CIDADE)</t>
  </si>
  <si>
    <t>MOBILIÁRIO DE ESCRITÓRIO (INCLUSIVE EQUIPAMENTOS DE INFORMÁTICA)</t>
  </si>
  <si>
    <t>MOBILIÁRIO DE ALOJAMENTO(ENGENHEIROS)</t>
  </si>
  <si>
    <t>ALMOXARIFADO</t>
  </si>
  <si>
    <t>M²</t>
  </si>
  <si>
    <t xml:space="preserve">Banheiros Químicos (com lavatório) </t>
  </si>
  <si>
    <t>TENDA 6X6M REFEITÓRIO</t>
  </si>
  <si>
    <t>MESA COM 4 CADEIRAS (REFEITÓRIO TENDAS)</t>
  </si>
  <si>
    <t>CJ</t>
  </si>
  <si>
    <t>INSTALAÇÕES PROVISÓRIA DE ÁGUA E ESGOTO</t>
  </si>
  <si>
    <t>INSTALAÇÕES PROVISÓRIA DE ENERGIA ELÉTRICA</t>
  </si>
  <si>
    <t>PLACA DE OBRA</t>
  </si>
  <si>
    <t>CUSTO TOTAL:</t>
  </si>
  <si>
    <t xml:space="preserve">EQUIPAMENTO DE GRANDE PORTE - 40KM/H </t>
  </si>
  <si>
    <t>CUSTO HORÁRIO</t>
  </si>
  <si>
    <t>FAIXA C2</t>
  </si>
  <si>
    <t>MINI-CARREGADEIRA DE PNEUS COM VASSOURA DE 1,8M</t>
  </si>
  <si>
    <t>ROLO COMPAC. PNEUS AUTOPROP. 27T</t>
  </si>
  <si>
    <t>ROLO LISO TANDEN  - 6/8 T - CA 150 OU EQUIVALENTE</t>
  </si>
  <si>
    <t>VIBROACABADORA DE ASFALTO SOBRE ESTEIRAS</t>
  </si>
  <si>
    <t>MOTONIVELADORA-CAT 120K OU EQUIVALENTE</t>
  </si>
  <si>
    <t>ROLO PÉ DE CARNEIRO AUTOPROP. CA-25 OU EQUIVALENTE</t>
  </si>
  <si>
    <t>TRATOR DE PNEUS AGRÍCULA-MF4292 OU EQUIVALENTE</t>
  </si>
  <si>
    <t>VEÍCULOS DE PRODUÇÃO (AUTOPROPELIDOS) -15T</t>
  </si>
  <si>
    <t>CAMINHÃO BASCULANTE 10M³ - 15T</t>
  </si>
  <si>
    <t>CAMINHÃO CARROCERIA MADEIRA - 15T</t>
  </si>
  <si>
    <t>CAMINHÃO DISTRIBUIDOR DE ASFALTO</t>
  </si>
  <si>
    <t>CAMINHÃO TANQUE 6000 L</t>
  </si>
  <si>
    <t>4.0</t>
  </si>
  <si>
    <t>TOTAL R$</t>
  </si>
  <si>
    <t>4.1</t>
  </si>
  <si>
    <t>ADMINISTRAÇÃO LOCAL</t>
  </si>
  <si>
    <t>4.2</t>
  </si>
  <si>
    <t>CANTEIRO DE OBRA</t>
  </si>
  <si>
    <t>4.3</t>
  </si>
  <si>
    <t>MOBILIZAÇÃO EQUIPAMENTO</t>
  </si>
  <si>
    <t>TOTAL R$:</t>
  </si>
  <si>
    <t>DT</t>
  </si>
  <si>
    <t>DISSIPADOR DE ENERGIA - DEB 02 (AC/BC)</t>
  </si>
  <si>
    <t>ENTRADA D'AGUA - EDA 01 (AC/BC)</t>
  </si>
  <si>
    <t>Valor do Km</t>
  </si>
  <si>
    <t>Valor Por Unidade</t>
  </si>
  <si>
    <t>Valor m²</t>
  </si>
  <si>
    <t>BOCA DE BSTC D=1,00M (AC/BC)</t>
  </si>
  <si>
    <t>ESCAVAÇÃO MECÂNICA EM TERRA</t>
  </si>
  <si>
    <t>REATERRO DE VALAS C/ COMPACTAÇÃO VIBRATÓRIA</t>
  </si>
  <si>
    <t xml:space="preserve">LASTRO DE BRITA(GAP) (BC) </t>
  </si>
  <si>
    <t>TRANSPORTE DE ENTULHOS</t>
  </si>
  <si>
    <t>TRANSPORTE DE MATERIAL DE JAZIDA</t>
  </si>
  <si>
    <t xml:space="preserve">ESCAVAÇÃO E CARGA DE MATERIAL DE JAZIDA COM INDENIZAÇÃO </t>
  </si>
  <si>
    <t xml:space="preserve">TRANSPORTE DE MATERIAL DE JAZIDA-CASCALHO </t>
  </si>
  <si>
    <t>ESTABILIZAÇÃO GRANULOMÉTRICA SEM MISTURA - REF. PROCTOR 39 GOLPES (100%  PIM)</t>
  </si>
  <si>
    <t xml:space="preserve">IMPRIMAÇÃO </t>
  </si>
  <si>
    <t xml:space="preserve">PINTURA DE LIGAÇÃO </t>
  </si>
  <si>
    <t xml:space="preserve">CONCRETO BETUMINOSO USINADO À QUENTE-CBUQ (AC/BC) </t>
  </si>
  <si>
    <t xml:space="preserve">TRANSPORTE COMERCIAL DE MASSA ASFÁLTICA </t>
  </si>
  <si>
    <t xml:space="preserve">TRANSPORTE COMERCIAL DE AGREGADO </t>
  </si>
  <si>
    <t xml:space="preserve">LIMPEZA PAVIMENTAÇÃO </t>
  </si>
  <si>
    <t>(COMPRIMENTO x (LARGURA + FOLGA P/ TERRAPLANAGEM)) x ESPESSURA DA BASE x DT CASCALHO X EMPOLAMENTO DE BASE</t>
  </si>
  <si>
    <t>(COMPRIMENTO x (LARGURA + FOLGA P/ TERRAPLANAGEM)) x ESPESSURA DA BASE</t>
  </si>
  <si>
    <t>(COMPRIMENTO x (LARGURA - MEDIDA DA SARJETA)) x ESPESSURA DO ASFALTO</t>
  </si>
  <si>
    <t>(COMPRIMENTO x (LARGURA - MEDIDA DA SARJETA)) x ESPESSURA DO ASFALTO x DENSIDADE DO CBUQ x DT CBUQ</t>
  </si>
  <si>
    <t>2.4</t>
  </si>
  <si>
    <t>2.5</t>
  </si>
  <si>
    <t>2.6</t>
  </si>
  <si>
    <t>2.7</t>
  </si>
  <si>
    <t>2.8</t>
  </si>
  <si>
    <t>2.9</t>
  </si>
  <si>
    <t>3.0</t>
  </si>
  <si>
    <t>3.1</t>
  </si>
  <si>
    <t>3.2</t>
  </si>
  <si>
    <t>3.3</t>
  </si>
  <si>
    <t>COMPRIMENTO x (LARGURA - MEDIDA DA SARJETA) x ESPESSURA DO ASFALTO x DENSIDADE CBUQ x PORCENTAGEM DE CAP NO CBUQ</t>
  </si>
  <si>
    <t>CARREGADEIRA DE PNEU CAT-924H OU EQUIVALENTE</t>
  </si>
  <si>
    <t>Largura  (m)</t>
  </si>
  <si>
    <t>Comprimento  (m)</t>
  </si>
  <si>
    <t>COMPRIMENTO x (LARGURA + FOLGA P/ TERRAPLANAGEM)</t>
  </si>
  <si>
    <t>(COMPRIMENTO x (LARGURA + FOLGA P/ TERRAPLANAGEM) ) x ESPESSURA DA BASE</t>
  </si>
  <si>
    <t xml:space="preserve">COMPRIMENTO x (LARGURA - MEDIDA DA SARJETA) + ÁREA DE ESQUINAS </t>
  </si>
  <si>
    <t>COMPRIMENTO x (LARGURA - MEDIDA DA SARJETA) + ÁREA DE ESQUINAS</t>
  </si>
  <si>
    <t xml:space="preserve">((COMPRIMENTO x (LARGURA - MEDIDA DA SARJETA) +) x ESPESSURA DO ASALTO x DENSIDADE DO CBUQ x PORCENTAGEM DO AGREGADO / DENSIDADE DO AGREGADO) x DT DO AGREGADO </t>
  </si>
  <si>
    <t>COMPRIMENTO TOTAL</t>
  </si>
  <si>
    <t xml:space="preserve">COMPRIMENTO TOTAL </t>
  </si>
  <si>
    <t>DT Corte/Aterro p/ Greide Sub Leito  (Km)</t>
  </si>
  <si>
    <t>ESCAVAÇÃO E CARGA DE MATERIAL DE 1ºCATEGORIA - Sem Transporte</t>
  </si>
  <si>
    <t>REGULARIZAÇÃO E COMPACTAÇÃO DO SUB-LEITO</t>
  </si>
  <si>
    <t>Área Pavimentada</t>
  </si>
  <si>
    <t>GOINFRA</t>
  </si>
  <si>
    <t>Volume Sub Leito</t>
  </si>
  <si>
    <t>Espessura de Subleito (m)</t>
  </si>
  <si>
    <t>Meio fio sem sarjeta - MFU02</t>
  </si>
  <si>
    <t>CRONOGRAMA FÍSICO FINANCEIRO</t>
  </si>
  <si>
    <t>DESCRIÇÃO DOS SERVIÇOS</t>
  </si>
  <si>
    <t>MÊS 1</t>
  </si>
  <si>
    <t>VALOR DOS SERVIÇOS</t>
  </si>
  <si>
    <t>% DOS SERVIÇOS</t>
  </si>
  <si>
    <t>TOTAL ACUMULADO</t>
  </si>
  <si>
    <t>PERCENTUAL DE EXECUÇÃO UNITÁRIO</t>
  </si>
  <si>
    <t>TOTAL SERVIÇOS</t>
  </si>
  <si>
    <t>TOTAL</t>
  </si>
  <si>
    <t>PERCENTUAL DE EXECUÇÃO TOTAL</t>
  </si>
  <si>
    <t>Meio Fio COM Sarjeta</t>
  </si>
  <si>
    <t>ESTABILIZAÇÃO DE SOLO COM BAIXA CAPACIDADE DE SUPORTE COM RACHÃO</t>
  </si>
  <si>
    <t xml:space="preserve">FORNECIMENTO, TRANSPORTE E ASSENTAMENTO DE TUBO D=0,60 M </t>
  </si>
  <si>
    <t>Larg x Comp x Profund. (1,20 x 6 x1,20)</t>
  </si>
  <si>
    <t>Larg x Comp x Esp. Lastro (1,20 x 6 x 0,1)</t>
  </si>
  <si>
    <t>Larg x Comp x Profund.x Apiloamento (1,20 x 6 x 1,20)*0,25</t>
  </si>
  <si>
    <t>Volume Corte Regularizar Greide (m³)</t>
  </si>
  <si>
    <t>VOLUME ATERRO REGULARIZAR GREIDE</t>
  </si>
  <si>
    <t>ESCAVAÇÃO, CARGA E TRANSPORTE DE SOLO MOLE - C/ ESCAVADEIRA - (DT: 201 A 400M)</t>
  </si>
  <si>
    <t xml:space="preserve">ESCAVAÇÃO E CARGA MAT. DE JAZIDA-COM INDENIZAÇÃO </t>
  </si>
  <si>
    <t>CORPO DE BTTC D=1,00M (EXCETO ESCAVAÇÃO)</t>
  </si>
  <si>
    <t>2.10</t>
  </si>
  <si>
    <t>BOCA DE BTTC D=1,00M (AC/BC</t>
  </si>
  <si>
    <t>COMPLEMENTARES</t>
  </si>
  <si>
    <t>COTAÇÃO</t>
  </si>
  <si>
    <t xml:space="preserve">REMOÇÃO DE POSTE </t>
  </si>
  <si>
    <t>COMPRIMENTO x (LARGURA - MEDIDA DA SARJETA) x TAXA DE APLICAÇÃO EMULSÃO ASFÁLTICA PARA SERVIÇO DE IMPRIMAÇÃO / 1000</t>
  </si>
  <si>
    <t>COMPRIMENTO x (LARGURA - MEDIDA DA SARJETA) x TAXA DE APLICAÇÃO RR2C / 1000</t>
  </si>
  <si>
    <t xml:space="preserve"> DEMOLIÇÃO DE CONCRETO SIMPLES</t>
  </si>
  <si>
    <t>LOCAL: RUA 109 - BOLLANGER</t>
  </si>
  <si>
    <t>PAVIMENTAÇÃO RUA 109 - BOLLANGER</t>
  </si>
  <si>
    <t>DADOS RUA 109 - BOLLANGER</t>
  </si>
  <si>
    <t>Secretário Municipal de Transportes e Infraestrutura</t>
  </si>
  <si>
    <t>BOCA DE BTTC D=1,00M (AC/BC)</t>
  </si>
  <si>
    <t>RUA 109 - BOLLANGER</t>
  </si>
  <si>
    <t>Secretário Municipal de Transportes e Infraestrtutura</t>
  </si>
  <si>
    <t>ADMINISTRAÇÃO LOCAL RUA 109 - BOLLANGER</t>
  </si>
  <si>
    <t>CANTEIRO DE OBRA RUA 109 - BOLLANGER</t>
  </si>
  <si>
    <t>MOBILIZAÇÃO EQUIPAMENTOS RUA 109 - BOLLANGER</t>
  </si>
  <si>
    <t>ESCAV., CARGA E TRANSPORTE DE MAT. 1ª CATEG. - C/ ESCAVADEIRA - (DT: 201 A 400M)</t>
  </si>
  <si>
    <t>Espessura Rachão (m)</t>
  </si>
  <si>
    <t>Área Rachão (m²)</t>
  </si>
  <si>
    <t>Comp. Rachão</t>
  </si>
  <si>
    <t>VOLUME DE CORTE (BOTA FORA) LEVANTAMENTO TOPOGRAFICO</t>
  </si>
  <si>
    <t>VOLUME DE RACHÃO (CONFORME PROJETO)</t>
  </si>
  <si>
    <t xml:space="preserve">BOCA-DE-LOBO, ALTURA MÉDIA DE 1,30 M (AC/BC) </t>
  </si>
  <si>
    <t>VOLUME DE CORTE (regularizar greide p/ sub leito)) LEVANTAMENTO TOPOGRAFICO</t>
  </si>
  <si>
    <t>VOLUME ATERRO -VOLUME DE CORTE (LEVANTAMENTO TOPOGRÁFICO)</t>
  </si>
  <si>
    <t>Taxa de Aplicação EAI (L/m²)</t>
  </si>
  <si>
    <t>Catalão, 31 de Janeiro de 2024</t>
  </si>
  <si>
    <r>
      <t>REFERÊNCIA: TABELA DE TERRAPLENAGEM, PAVIMENTAÇÃO E OBRAS DE ARTE ESPECIAIS - OUTUBRO/2023 - COM DESONERAÇÃO (T229) - TABELA DE PROJETOS E CONSULTORIA - T228 - OUTUBRO DE 2023 E TABELA ANP PRODUTO/REGIÃO NOVEMBRO /</t>
    </r>
    <r>
      <rPr>
        <b/>
        <sz val="9"/>
        <color rgb="FFFF0000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2023.</t>
    </r>
  </si>
  <si>
    <t>Catalão, 31 de Janeio de 2024</t>
  </si>
  <si>
    <t>BDI (26,37%):</t>
  </si>
  <si>
    <t>Catalão, 31 de Janeiro  de 2024.</t>
  </si>
  <si>
    <t>Catalão, 31 de Janeiro de 2024.</t>
  </si>
  <si>
    <r>
      <t>REFERÊNCIA: TABELA DE TERRAPLENAGEM, PAVIMENTAÇÃO E OBRAS DE ARTE ESPECIAIS - OUTUBRO/2023 - COM DESONERAÇÃO (T229) -TABELA DE ADMINISTRAÇÃO CANTEIRO E MOBILIZAÇÃO -(T229) - OUTUBRO DE 2023 E TABELA ANP PRODUTO/ESTADO/ NOVEMBRO/</t>
    </r>
    <r>
      <rPr>
        <b/>
        <sz val="9"/>
        <color rgb="FFFF0000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2023</t>
    </r>
  </si>
  <si>
    <t>Catalão, 31 Janeiro de 2024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</si>
  <si>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</si>
  <si>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</si>
  <si>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</si>
  <si>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</si>
  <si>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</si>
  <si>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</si>
  <si>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</si>
  <si>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</si>
  <si>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</si>
  <si>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</si>
  <si>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</si>
  <si>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</si>
  <si>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</si>
  <si>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</si>
  <si>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</si>
  <si>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</si>
  <si>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</si>
  <si>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</si>
  <si>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</si>
  <si>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</si>
  <si>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5.0</t>
  </si>
  <si>
    <t>5.1</t>
  </si>
  <si>
    <t>5.2</t>
  </si>
  <si>
    <t>5.3</t>
  </si>
  <si>
    <t>1.21</t>
  </si>
  <si>
    <t>PREFEITURA MUNICIPAL DE CATALAO</t>
  </si>
  <si>
    <t>SECRETARIA DE TRANSPORTES E INFRAESTRUTURA</t>
  </si>
  <si>
    <t>COMPOSIÇÃO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</si>
</sst>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&quot;R$&quot;#,##0.00;\-&quot;R$&quot;#,##0.00"/>
    <numFmt numFmtId="165" formatCode="0.000"/>
    <numFmt numFmtId="166" formatCode="&quot;R$&quot;\ #,##0.0000"/>
    <numFmt numFmtId="167" formatCode="&quot;R$&quot;\ #,##0.00"/>
    <numFmt numFmtId="168" formatCode="#,##0.000"/>
    <numFmt numFmtId="169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sz val="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34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0" fillId="4" borderId="0" xfId="0" applyFill="1"/>
    <xf numFmtId="0" fontId="2" fillId="0" borderId="4" xfId="0" applyFont="1" applyBorder="1"/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2" fillId="4" borderId="0" xfId="0" applyFont="1" applyFill="1"/>
    <xf numFmtId="0" fontId="3" fillId="4" borderId="6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4" borderId="6" xfId="0" applyFont="1" applyFill="1" applyBorder="1"/>
    <xf numFmtId="2" fontId="0" fillId="0" borderId="0" xfId="0" applyNumberFormat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167" fontId="5" fillId="0" borderId="9" xfId="0" applyNumberFormat="1" applyFont="1" applyBorder="1" applyAlignment="1">
      <alignment horizontal="center" vertical="center" wrapText="1"/>
    </xf>
    <xf numFmtId="167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17" fontId="0" fillId="4" borderId="1" xfId="0" applyNumberForma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2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4" fontId="0" fillId="0" borderId="0" xfId="0" applyNumberFormat="1"/>
    <xf numFmtId="0" fontId="0" fillId="0" borderId="10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8" fontId="0" fillId="0" borderId="0" xfId="0" applyNumberFormat="1"/>
    <xf numFmtId="0" fontId="13" fillId="0" borderId="16" xfId="0" applyFont="1" applyBorder="1" applyAlignment="1">
      <alignment horizontal="center"/>
    </xf>
    <xf numFmtId="167" fontId="13" fillId="0" borderId="16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/>
    </xf>
    <xf numFmtId="167" fontId="14" fillId="0" borderId="16" xfId="0" applyNumberFormat="1" applyFont="1" applyBorder="1" applyAlignment="1">
      <alignment horizontal="center" vertical="center"/>
    </xf>
    <xf numFmtId="169" fontId="14" fillId="0" borderId="16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67" fontId="14" fillId="0" borderId="1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167" fontId="13" fillId="0" borderId="4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right" vertical="center" wrapText="1"/>
    </xf>
    <xf numFmtId="167" fontId="14" fillId="0" borderId="14" xfId="0" applyNumberFormat="1" applyFont="1" applyBorder="1" applyAlignment="1">
      <alignment horizontal="center" vertical="center"/>
    </xf>
    <xf numFmtId="2" fontId="14" fillId="0" borderId="16" xfId="0" applyNumberFormat="1" applyFont="1" applyBorder="1" applyAlignment="1">
      <alignment horizontal="center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167" fontId="13" fillId="0" borderId="9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14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0" fontId="13" fillId="0" borderId="1" xfId="0" applyFont="1" applyBorder="1" applyAlignment="1">
      <alignment horizontal="right" wrapText="1"/>
    </xf>
    <xf numFmtId="0" fontId="13" fillId="0" borderId="0" xfId="0" applyFont="1" applyAlignment="1">
      <alignment vertical="center" wrapText="1"/>
    </xf>
    <xf numFmtId="167" fontId="13" fillId="0" borderId="13" xfId="0" applyNumberFormat="1" applyFont="1" applyBorder="1" applyAlignment="1">
      <alignment horizontal="center" vertical="center" wrapText="1"/>
    </xf>
    <xf numFmtId="0" fontId="13" fillId="0" borderId="0" xfId="0" applyFont="1"/>
    <xf numFmtId="167" fontId="14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right"/>
    </xf>
    <xf numFmtId="167" fontId="13" fillId="0" borderId="14" xfId="0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vertical="center"/>
    </xf>
    <xf numFmtId="0" fontId="13" fillId="0" borderId="1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7" fontId="13" fillId="0" borderId="1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4" xfId="0" applyFont="1" applyBorder="1" applyAlignment="1">
      <alignment vertical="center"/>
    </xf>
    <xf numFmtId="167" fontId="13" fillId="0" borderId="5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right" vertical="center"/>
    </xf>
    <xf numFmtId="167" fontId="13" fillId="0" borderId="13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4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167" fontId="14" fillId="0" borderId="10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167" fontId="3" fillId="4" borderId="0" xfId="0" applyNumberFormat="1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9" fontId="14" fillId="0" borderId="2" xfId="0" applyNumberFormat="1" applyFont="1" applyBorder="1" applyAlignment="1">
      <alignment horizontal="center"/>
    </xf>
    <xf numFmtId="44" fontId="13" fillId="0" borderId="15" xfId="0" applyNumberFormat="1" applyFont="1" applyBorder="1" applyAlignment="1">
      <alignment horizontal="center"/>
    </xf>
    <xf numFmtId="169" fontId="1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67" fontId="3" fillId="0" borderId="0" xfId="0" applyNumberFormat="1" applyFont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7" fontId="3" fillId="4" borderId="0" xfId="0" applyNumberFormat="1" applyFont="1" applyFill="1" applyAlignment="1">
      <alignment horizontal="right" vertical="center" wrapText="1"/>
    </xf>
    <xf numFmtId="14" fontId="0" fillId="0" borderId="1" xfId="0" applyNumberFormat="1" applyBorder="1" applyAlignment="1">
      <alignment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4" borderId="8" xfId="0" applyNumberFormat="1" applyFill="1" applyBorder="1" applyAlignment="1">
      <alignment horizontal="center" vertical="center" wrapText="1"/>
    </xf>
    <xf numFmtId="2" fontId="0" fillId="4" borderId="8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3" fillId="4" borderId="9" xfId="0" applyFont="1" applyFill="1" applyBorder="1" applyAlignment="1">
      <alignment vertical="center" wrapText="1"/>
    </xf>
    <xf numFmtId="167" fontId="3" fillId="3" borderId="1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vertical="center"/>
    </xf>
    <xf numFmtId="167" fontId="2" fillId="4" borderId="0" xfId="0" applyNumberFormat="1" applyFont="1" applyFill="1" applyAlignment="1">
      <alignment vertical="center" wrapText="1"/>
    </xf>
    <xf numFmtId="167" fontId="3" fillId="4" borderId="0" xfId="0" applyNumberFormat="1" applyFont="1" applyFill="1" applyAlignment="1">
      <alignment vertical="center" wrapText="1"/>
    </xf>
    <xf numFmtId="167" fontId="3" fillId="4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Border="1" applyAlignment="1">
      <alignment vertical="center"/>
    </xf>
    <xf numFmtId="167" fontId="13" fillId="0" borderId="12" xfId="0" applyNumberFormat="1" applyFont="1" applyBorder="1" applyAlignment="1">
      <alignment horizontal="center" vertical="center"/>
    </xf>
    <xf numFmtId="0" fontId="18" fillId="4" borderId="18" xfId="0" applyFont="1" applyFill="1" applyBorder="1" applyAlignment="1">
      <alignment vertical="center" wrapText="1"/>
    </xf>
    <xf numFmtId="0" fontId="18" fillId="4" borderId="19" xfId="0" applyFont="1" applyFill="1" applyBorder="1" applyAlignment="1">
      <alignment vertical="center" wrapText="1"/>
    </xf>
    <xf numFmtId="0" fontId="18" fillId="0" borderId="21" xfId="0" applyFont="1" applyBorder="1"/>
    <xf numFmtId="0" fontId="15" fillId="4" borderId="0" xfId="0" applyFont="1" applyFill="1" applyAlignment="1">
      <alignment vertical="center" wrapText="1"/>
    </xf>
    <xf numFmtId="0" fontId="15" fillId="4" borderId="4" xfId="0" applyFont="1" applyFill="1" applyBorder="1" applyAlignment="1">
      <alignment vertical="center" wrapText="1"/>
    </xf>
    <xf numFmtId="0" fontId="18" fillId="0" borderId="23" xfId="0" applyFont="1" applyBorder="1"/>
    <xf numFmtId="0" fontId="15" fillId="4" borderId="24" xfId="0" applyFont="1" applyFill="1" applyBorder="1" applyAlignment="1">
      <alignment vertical="center" wrapText="1"/>
    </xf>
    <xf numFmtId="167" fontId="15" fillId="0" borderId="26" xfId="0" applyNumberFormat="1" applyFont="1" applyBorder="1" applyAlignment="1">
      <alignment horizontal="center" vertical="center"/>
    </xf>
    <xf numFmtId="10" fontId="18" fillId="0" borderId="27" xfId="0" applyNumberFormat="1" applyFont="1" applyBorder="1" applyAlignment="1">
      <alignment horizontal="center" vertical="center"/>
    </xf>
    <xf numFmtId="0" fontId="15" fillId="4" borderId="29" xfId="0" applyFont="1" applyFill="1" applyBorder="1" applyAlignment="1">
      <alignment horizontal="right" vertical="center" wrapText="1"/>
    </xf>
    <xf numFmtId="0" fontId="15" fillId="4" borderId="30" xfId="0" applyFont="1" applyFill="1" applyBorder="1" applyAlignment="1">
      <alignment horizontal="right" vertical="center" wrapText="1"/>
    </xf>
    <xf numFmtId="167" fontId="18" fillId="0" borderId="0" xfId="0" applyNumberFormat="1" applyFont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10" fontId="15" fillId="0" borderId="32" xfId="0" applyNumberFormat="1" applyFont="1" applyBorder="1" applyAlignment="1">
      <alignment horizontal="center" vertical="center"/>
    </xf>
    <xf numFmtId="167" fontId="0" fillId="0" borderId="1" xfId="2" applyNumberFormat="1" applyFont="1" applyBorder="1" applyAlignment="1">
      <alignment horizontal="center"/>
    </xf>
    <xf numFmtId="167" fontId="15" fillId="0" borderId="19" xfId="0" applyNumberFormat="1" applyFont="1" applyBorder="1" applyAlignment="1">
      <alignment horizontal="center" vertical="center"/>
    </xf>
    <xf numFmtId="167" fontId="18" fillId="0" borderId="2" xfId="0" applyNumberFormat="1" applyFont="1" applyBorder="1" applyAlignment="1">
      <alignment horizontal="center" vertical="center"/>
    </xf>
    <xf numFmtId="167" fontId="18" fillId="0" borderId="9" xfId="0" applyNumberFormat="1" applyFont="1" applyBorder="1" applyAlignment="1">
      <alignment horizontal="center" vertical="center"/>
    </xf>
    <xf numFmtId="167" fontId="0" fillId="0" borderId="0" xfId="0" applyNumberFormat="1"/>
    <xf numFmtId="10" fontId="0" fillId="0" borderId="0" xfId="0" applyNumberFormat="1"/>
    <xf numFmtId="9" fontId="15" fillId="0" borderId="26" xfId="0" applyNumberFormat="1" applyFont="1" applyBorder="1" applyAlignment="1">
      <alignment horizontal="center" vertical="center"/>
    </xf>
    <xf numFmtId="10" fontId="18" fillId="0" borderId="0" xfId="0" applyNumberFormat="1" applyFont="1" applyAlignment="1">
      <alignment horizontal="left" vertical="center"/>
    </xf>
    <xf numFmtId="10" fontId="0" fillId="0" borderId="0" xfId="0" applyNumberFormat="1" applyAlignment="1">
      <alignment horizontal="left"/>
    </xf>
    <xf numFmtId="0" fontId="18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8" fillId="0" borderId="0" xfId="0" applyFont="1"/>
    <xf numFmtId="4" fontId="18" fillId="0" borderId="0" xfId="0" applyNumberFormat="1" applyFont="1"/>
    <xf numFmtId="167" fontId="20" fillId="0" borderId="0" xfId="0" applyNumberFormat="1" applyFont="1"/>
    <xf numFmtId="0" fontId="2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/>
    </xf>
    <xf numFmtId="4" fontId="0" fillId="4" borderId="8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167" fontId="2" fillId="4" borderId="0" xfId="0" applyNumberFormat="1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2" fontId="9" fillId="4" borderId="9" xfId="0" applyNumberFormat="1" applyFont="1" applyFill="1" applyBorder="1" applyAlignment="1">
      <alignment horizontal="center" vertical="center" wrapText="1"/>
    </xf>
    <xf numFmtId="167" fontId="15" fillId="4" borderId="10" xfId="0" applyNumberFormat="1" applyFont="1" applyFill="1" applyBorder="1" applyAlignment="1">
      <alignment horizontal="center" vertical="center" wrapText="1"/>
    </xf>
    <xf numFmtId="167" fontId="3" fillId="4" borderId="6" xfId="0" applyNumberFormat="1" applyFont="1" applyFill="1" applyBorder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2" fontId="9" fillId="4" borderId="0" xfId="0" applyNumberFormat="1" applyFont="1" applyFill="1" applyAlignment="1">
      <alignment horizontal="center" vertical="center" wrapText="1"/>
    </xf>
    <xf numFmtId="0" fontId="18" fillId="0" borderId="38" xfId="0" applyFont="1" applyBorder="1"/>
    <xf numFmtId="0" fontId="15" fillId="4" borderId="3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2" fillId="4" borderId="1" xfId="0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right" vertical="center" wrapText="1"/>
    </xf>
    <xf numFmtId="167" fontId="3" fillId="4" borderId="8" xfId="0" applyNumberFormat="1" applyFont="1" applyFill="1" applyBorder="1" applyAlignment="1">
      <alignment horizontal="center" vertical="center" wrapText="1"/>
    </xf>
    <xf numFmtId="167" fontId="3" fillId="4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7" fontId="3" fillId="4" borderId="1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167" fontId="3" fillId="4" borderId="8" xfId="0" applyNumberFormat="1" applyFont="1" applyFill="1" applyBorder="1" applyAlignment="1">
      <alignment horizontal="right" vertical="center" wrapText="1"/>
    </xf>
    <xf numFmtId="167" fontId="3" fillId="4" borderId="9" xfId="0" applyNumberFormat="1" applyFont="1" applyFill="1" applyBorder="1" applyAlignment="1">
      <alignment horizontal="right" vertical="center" wrapText="1"/>
    </xf>
    <xf numFmtId="167" fontId="3" fillId="4" borderId="10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4" borderId="8" xfId="0" applyFont="1" applyFill="1" applyBorder="1" applyAlignment="1">
      <alignment horizontal="right" vertical="center" wrapText="1"/>
    </xf>
    <xf numFmtId="0" fontId="3" fillId="4" borderId="9" xfId="0" applyFont="1" applyFill="1" applyBorder="1" applyAlignment="1">
      <alignment horizontal="right" vertical="center" wrapText="1"/>
    </xf>
    <xf numFmtId="0" fontId="3" fillId="4" borderId="10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7" fontId="3" fillId="4" borderId="0" xfId="0" applyNumberFormat="1" applyFont="1" applyFill="1" applyAlignment="1">
      <alignment horizontal="right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167" fontId="0" fillId="0" borderId="8" xfId="0" applyNumberFormat="1" applyBorder="1" applyAlignment="1">
      <alignment horizontal="center" vertical="center" wrapText="1"/>
    </xf>
    <xf numFmtId="167" fontId="0" fillId="0" borderId="10" xfId="0" applyNumberFormat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right" vertical="center" wrapText="1"/>
    </xf>
    <xf numFmtId="0" fontId="15" fillId="4" borderId="31" xfId="0" applyFont="1" applyFill="1" applyBorder="1" applyAlignment="1">
      <alignment horizontal="right" vertical="center" wrapText="1"/>
    </xf>
    <xf numFmtId="0" fontId="15" fillId="4" borderId="30" xfId="0" applyFont="1" applyFill="1" applyBorder="1" applyAlignment="1">
      <alignment horizontal="right" vertical="center" wrapText="1"/>
    </xf>
    <xf numFmtId="167" fontId="19" fillId="4" borderId="29" xfId="0" applyNumberFormat="1" applyFont="1" applyFill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right" vertical="center" wrapText="1"/>
    </xf>
    <xf numFmtId="0" fontId="19" fillId="4" borderId="31" xfId="0" applyFont="1" applyFill="1" applyBorder="1" applyAlignment="1">
      <alignment horizontal="right" vertical="center" wrapText="1"/>
    </xf>
    <xf numFmtId="0" fontId="19" fillId="4" borderId="30" xfId="0" applyFont="1" applyFill="1" applyBorder="1" applyAlignment="1">
      <alignment horizontal="right" vertical="center" wrapText="1"/>
    </xf>
    <xf numFmtId="9" fontId="19" fillId="4" borderId="29" xfId="3" applyFont="1" applyFill="1" applyBorder="1" applyAlignment="1">
      <alignment horizontal="center" vertical="center" wrapText="1"/>
    </xf>
    <xf numFmtId="9" fontId="19" fillId="4" borderId="31" xfId="3" applyFont="1" applyFill="1" applyBorder="1" applyAlignment="1">
      <alignment horizontal="center" vertical="center" wrapText="1"/>
    </xf>
    <xf numFmtId="9" fontId="19" fillId="4" borderId="30" xfId="3" applyFont="1" applyFill="1" applyBorder="1" applyAlignment="1">
      <alignment horizontal="center" vertical="center" wrapText="1"/>
    </xf>
    <xf numFmtId="10" fontId="15" fillId="4" borderId="29" xfId="0" applyNumberFormat="1" applyFont="1" applyFill="1" applyBorder="1" applyAlignment="1">
      <alignment horizontal="center" vertical="center" wrapText="1"/>
    </xf>
    <xf numFmtId="10" fontId="15" fillId="4" borderId="31" xfId="0" applyNumberFormat="1" applyFont="1" applyFill="1" applyBorder="1" applyAlignment="1">
      <alignment horizontal="center" vertical="center" wrapText="1"/>
    </xf>
    <xf numFmtId="10" fontId="15" fillId="4" borderId="30" xfId="0" applyNumberFormat="1" applyFont="1" applyFill="1" applyBorder="1" applyAlignment="1">
      <alignment horizontal="center" vertical="center" wrapText="1"/>
    </xf>
    <xf numFmtId="9" fontId="18" fillId="6" borderId="28" xfId="0" applyNumberFormat="1" applyFont="1" applyFill="1" applyBorder="1" applyAlignment="1">
      <alignment horizontal="center" vertical="center" wrapText="1"/>
    </xf>
    <xf numFmtId="9" fontId="18" fillId="6" borderId="9" xfId="0" applyNumberFormat="1" applyFont="1" applyFill="1" applyBorder="1" applyAlignment="1">
      <alignment horizontal="center" vertical="center" wrapText="1"/>
    </xf>
    <xf numFmtId="9" fontId="18" fillId="6" borderId="22" xfId="0" applyNumberFormat="1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/>
    </xf>
    <xf numFmtId="167" fontId="15" fillId="4" borderId="29" xfId="0" applyNumberFormat="1" applyFont="1" applyFill="1" applyBorder="1" applyAlignment="1">
      <alignment horizontal="center" vertical="center" wrapText="1"/>
    </xf>
    <xf numFmtId="167" fontId="15" fillId="4" borderId="31" xfId="0" applyNumberFormat="1" applyFont="1" applyFill="1" applyBorder="1" applyAlignment="1">
      <alignment horizontal="center" vertical="center" wrapText="1"/>
    </xf>
    <xf numFmtId="167" fontId="15" fillId="4" borderId="30" xfId="0" applyNumberFormat="1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7" fontId="13" fillId="0" borderId="12" xfId="0" applyNumberFormat="1" applyFont="1" applyBorder="1" applyAlignment="1">
      <alignment horizontal="center" vertical="center"/>
    </xf>
    <xf numFmtId="167" fontId="13" fillId="0" borderId="14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167" fontId="0" fillId="0" borderId="0" xfId="0" applyNumberForma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167" fontId="13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2" fillId="4" borderId="3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39" xfId="0" applyFont="1" applyFill="1" applyBorder="1" applyAlignment="1">
      <alignment horizontal="center" vertical="center"/>
    </xf>
    <xf numFmtId="0" fontId="22" fillId="4" borderId="38" xfId="0" applyFont="1" applyFill="1" applyBorder="1" applyAlignment="1">
      <alignment horizontal="center" vertical="center"/>
    </xf>
    <xf numFmtId="0" fontId="22" fillId="4" borderId="40" xfId="0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Normal 3" xfId="1"/>
    <cellStyle name="Porcentagem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20021</xdr:rowOff>
    </xdr:from>
    <xdr:ext cx="2181917" cy="599103"/>
    <xdr:pic>
      <xdr:nvPicPr>
        <xdr:cNvPr id="3" name="Imagem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85" b="8572"/>
        <a:stretch/>
      </xdr:blipFill>
      <xdr:spPr bwMode="auto">
        <a:xfrm>
          <a:off x="0" y="20021"/>
          <a:ext cx="2181917" cy="599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86667" cy="599103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65" t="14285" b="8572"/>
        <a:stretch/>
      </xdr:blipFill>
      <xdr:spPr bwMode="auto">
        <a:xfrm>
          <a:off x="0" y="0"/>
          <a:ext cx="2086667" cy="599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52700" cy="735067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0" y="0"/>
          <a:ext cx="2552700" cy="735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123826</xdr:colOff>
      <xdr:row>0</xdr:row>
      <xdr:rowOff>57150</xdr:rowOff>
    </xdr:from>
    <xdr:ext cx="1695450" cy="666749"/>
    <xdr:pic>
      <xdr:nvPicPr>
        <xdr:cNvPr id="3" name="Imagem 7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57150"/>
          <a:ext cx="1695450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295276</xdr:colOff>
      <xdr:row>4</xdr:row>
      <xdr:rowOff>102808</xdr:rowOff>
    </xdr:from>
    <xdr:to>
      <xdr:col>10</xdr:col>
      <xdr:colOff>1047751</xdr:colOff>
      <xdr:row>27</xdr:row>
      <xdr:rowOff>143599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874333"/>
          <a:ext cx="7067550" cy="4422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workbookViewId="0">
      <selection activeCell="C23" sqref="C23"/>
    </sheetView>
  </sheetViews>
  <sheetFormatPr defaultColWidth="8.85546875" defaultRowHeight="15" x14ac:dyDescent="0.25"/>
  <cols>
    <col min="1" max="1" width="31" customWidth="1"/>
    <col min="2" max="2" width="20.42578125" customWidth="1"/>
    <col min="3" max="3" width="19.85546875" bestFit="1" customWidth="1"/>
    <col min="4" max="4" width="26" customWidth="1"/>
    <col min="5" max="5" width="20.7109375" customWidth="1"/>
    <col min="6" max="6" width="18.28515625" customWidth="1"/>
    <col min="9" max="9" width="7.42578125" customWidth="1"/>
    <col min="11" max="11" width="8.42578125" customWidth="1"/>
  </cols>
  <sheetData>
    <row r="1" spans="1:11" ht="17.25" customHeight="1" x14ac:dyDescent="0.25">
      <c r="A1" s="190" t="s">
        <v>236</v>
      </c>
      <c r="B1" s="190"/>
      <c r="C1" s="190"/>
      <c r="D1" s="7"/>
      <c r="E1" s="7"/>
      <c r="F1" s="7"/>
    </row>
    <row r="2" spans="1:11" ht="17.25" x14ac:dyDescent="0.25">
      <c r="A2" s="53" t="s">
        <v>47</v>
      </c>
      <c r="B2" s="53" t="s">
        <v>56</v>
      </c>
      <c r="C2" s="5"/>
      <c r="D2" s="6"/>
      <c r="E2" s="6"/>
      <c r="F2" s="6"/>
    </row>
    <row r="3" spans="1:11" ht="36" customHeight="1" x14ac:dyDescent="0.25">
      <c r="A3" s="39" t="s">
        <v>31</v>
      </c>
      <c r="B3" s="39" t="s">
        <v>32</v>
      </c>
      <c r="C3" s="39" t="s">
        <v>33</v>
      </c>
      <c r="D3" s="39" t="s">
        <v>34</v>
      </c>
      <c r="E3" s="23" t="s">
        <v>189</v>
      </c>
      <c r="F3" s="49" t="s">
        <v>188</v>
      </c>
    </row>
    <row r="4" spans="1:11" x14ac:dyDescent="0.25">
      <c r="A4" s="122">
        <v>165.08</v>
      </c>
      <c r="B4" s="123">
        <v>7</v>
      </c>
      <c r="C4" s="123">
        <v>2</v>
      </c>
      <c r="D4" s="123">
        <v>1</v>
      </c>
      <c r="E4" s="38">
        <v>165.08</v>
      </c>
      <c r="F4" s="24">
        <v>0</v>
      </c>
    </row>
    <row r="5" spans="1:11" ht="30" x14ac:dyDescent="0.25">
      <c r="A5" s="123" t="s">
        <v>35</v>
      </c>
      <c r="B5" s="123" t="s">
        <v>36</v>
      </c>
      <c r="C5" s="123" t="s">
        <v>40</v>
      </c>
      <c r="D5" s="123" t="s">
        <v>203</v>
      </c>
      <c r="E5" s="38" t="s">
        <v>42</v>
      </c>
      <c r="F5" s="24" t="s">
        <v>41</v>
      </c>
      <c r="J5" s="56"/>
      <c r="K5" s="56"/>
    </row>
    <row r="6" spans="1:11" x14ac:dyDescent="0.25">
      <c r="A6" s="123">
        <v>0.1</v>
      </c>
      <c r="B6" s="123">
        <v>1</v>
      </c>
      <c r="C6" s="124">
        <v>0</v>
      </c>
      <c r="D6" s="124">
        <v>0.2</v>
      </c>
      <c r="E6" s="24">
        <v>1.25</v>
      </c>
      <c r="F6" s="24">
        <v>1.25</v>
      </c>
      <c r="J6" s="48"/>
    </row>
    <row r="7" spans="1:11" ht="30" customHeight="1" x14ac:dyDescent="0.25">
      <c r="A7" s="123" t="s">
        <v>43</v>
      </c>
      <c r="B7" s="123" t="s">
        <v>197</v>
      </c>
      <c r="C7" s="123" t="s">
        <v>44</v>
      </c>
      <c r="D7" s="123" t="s">
        <v>45</v>
      </c>
      <c r="E7" s="24" t="s">
        <v>46</v>
      </c>
      <c r="F7" s="24" t="s">
        <v>215</v>
      </c>
      <c r="J7" s="56"/>
    </row>
    <row r="8" spans="1:11" ht="17.25" x14ac:dyDescent="0.25">
      <c r="A8" s="123">
        <v>0.2</v>
      </c>
      <c r="B8" s="123">
        <v>0</v>
      </c>
      <c r="C8" s="123">
        <v>15</v>
      </c>
      <c r="D8" s="123">
        <v>0.03</v>
      </c>
      <c r="E8" s="38">
        <v>0.3</v>
      </c>
      <c r="F8" s="121">
        <v>165.08</v>
      </c>
      <c r="G8" s="7"/>
      <c r="H8" s="7"/>
      <c r="I8" s="7"/>
    </row>
    <row r="9" spans="1:11" ht="30" x14ac:dyDescent="0.25">
      <c r="A9" s="50" t="s">
        <v>51</v>
      </c>
      <c r="B9" s="50" t="s">
        <v>48</v>
      </c>
      <c r="C9" s="125" t="s">
        <v>49</v>
      </c>
      <c r="D9" s="50" t="s">
        <v>50</v>
      </c>
      <c r="E9" s="23" t="s">
        <v>52</v>
      </c>
      <c r="F9" s="41" t="s">
        <v>204</v>
      </c>
      <c r="G9" s="7"/>
      <c r="H9" s="7"/>
      <c r="I9" s="7"/>
    </row>
    <row r="10" spans="1:11" x14ac:dyDescent="0.25">
      <c r="A10" s="124">
        <v>2.4</v>
      </c>
      <c r="B10" s="124">
        <v>45.6</v>
      </c>
      <c r="C10" s="126">
        <v>27.8</v>
      </c>
      <c r="D10" s="120">
        <v>0.94799999999999995</v>
      </c>
      <c r="E10" s="24">
        <v>1.4</v>
      </c>
      <c r="F10" s="51">
        <v>165.08</v>
      </c>
      <c r="G10" s="189"/>
      <c r="H10" s="189"/>
      <c r="I10" s="189"/>
    </row>
    <row r="11" spans="1:11" ht="30" x14ac:dyDescent="0.25">
      <c r="A11" s="23" t="s">
        <v>253</v>
      </c>
      <c r="B11" s="23" t="s">
        <v>53</v>
      </c>
      <c r="C11" s="23" t="s">
        <v>54</v>
      </c>
      <c r="D11" s="39" t="s">
        <v>221</v>
      </c>
      <c r="E11" s="23" t="s">
        <v>202</v>
      </c>
      <c r="F11" s="40" t="s">
        <v>200</v>
      </c>
      <c r="G11" s="188"/>
      <c r="H11" s="188"/>
      <c r="I11" s="188"/>
    </row>
    <row r="12" spans="1:11" x14ac:dyDescent="0.25">
      <c r="A12" s="24">
        <v>1</v>
      </c>
      <c r="B12" s="24">
        <v>0.5</v>
      </c>
      <c r="C12" s="113">
        <v>5.1999999999999998E-2</v>
      </c>
      <c r="D12" s="167">
        <v>718.62</v>
      </c>
      <c r="E12" s="166">
        <f>A4*F4*0.2</f>
        <v>0</v>
      </c>
      <c r="F12" s="52">
        <v>1155.56</v>
      </c>
      <c r="G12" s="188"/>
      <c r="H12" s="188"/>
      <c r="I12" s="188"/>
    </row>
    <row r="13" spans="1:11" ht="27" customHeight="1" x14ac:dyDescent="0.25">
      <c r="A13" s="23" t="s">
        <v>246</v>
      </c>
      <c r="B13" s="181" t="s">
        <v>245</v>
      </c>
      <c r="C13" s="182" t="s">
        <v>247</v>
      </c>
      <c r="D13" s="23" t="s">
        <v>222</v>
      </c>
      <c r="G13" s="188"/>
      <c r="H13" s="188"/>
      <c r="I13" s="188"/>
    </row>
    <row r="14" spans="1:11" x14ac:dyDescent="0.25">
      <c r="A14" s="24">
        <v>883.60400000000004</v>
      </c>
      <c r="B14" s="180">
        <v>0.5</v>
      </c>
      <c r="C14" s="180">
        <v>65</v>
      </c>
      <c r="D14" s="168">
        <v>1417.62</v>
      </c>
      <c r="G14" s="188"/>
      <c r="H14" s="188"/>
      <c r="I14" s="188"/>
    </row>
    <row r="15" spans="1:11" x14ac:dyDescent="0.25">
      <c r="G15" s="188"/>
      <c r="H15" s="188"/>
      <c r="I15" s="188"/>
    </row>
    <row r="16" spans="1:11" x14ac:dyDescent="0.25">
      <c r="G16" s="189"/>
      <c r="H16" s="189"/>
      <c r="I16" s="189"/>
    </row>
    <row r="17" spans="4:14" x14ac:dyDescent="0.25">
      <c r="D17">
        <f>'MEMÓRIA DE CÁLCULO'!$F$62</f>
        <v>293137.942523951</v>
      </c>
      <c r="G17" s="187"/>
      <c r="H17" s="187"/>
      <c r="I17" s="187"/>
    </row>
    <row r="18" spans="4:14" x14ac:dyDescent="0.25">
      <c r="G18" s="189"/>
      <c r="H18" s="189"/>
      <c r="I18" s="189"/>
    </row>
    <row r="19" spans="4:14" x14ac:dyDescent="0.25">
      <c r="G19" s="187"/>
      <c r="H19" s="187"/>
      <c r="I19" s="187"/>
    </row>
    <row r="26" spans="4:14" ht="17.25" customHeight="1" x14ac:dyDescent="0.25">
      <c r="J26" s="7"/>
      <c r="K26" s="7"/>
      <c r="L26" s="7"/>
      <c r="M26" s="7"/>
      <c r="N26" s="7"/>
    </row>
    <row r="27" spans="4:14" ht="17.25" customHeight="1" x14ac:dyDescent="0.25">
      <c r="J27" s="7"/>
      <c r="K27" s="7"/>
      <c r="L27" s="7"/>
      <c r="M27" s="7"/>
      <c r="N27" s="7"/>
    </row>
    <row r="28" spans="4:14" ht="15" customHeight="1" x14ac:dyDescent="0.25">
      <c r="J28" s="189"/>
      <c r="K28" s="189"/>
      <c r="L28" s="189"/>
      <c r="M28" s="189"/>
      <c r="N28" s="189"/>
    </row>
    <row r="29" spans="4:14" ht="15" customHeight="1" x14ac:dyDescent="0.25">
      <c r="J29" s="188"/>
      <c r="K29" s="188"/>
      <c r="L29" s="188"/>
      <c r="M29" s="188"/>
      <c r="N29" s="188"/>
    </row>
    <row r="30" spans="4:14" ht="15" customHeight="1" x14ac:dyDescent="0.25">
      <c r="J30" s="188"/>
      <c r="K30" s="188"/>
      <c r="L30" s="188"/>
      <c r="M30" s="188"/>
      <c r="N30" s="188"/>
    </row>
    <row r="31" spans="4:14" x14ac:dyDescent="0.25">
      <c r="J31" s="188"/>
      <c r="K31" s="188"/>
      <c r="L31" s="188"/>
      <c r="M31" s="188"/>
      <c r="N31" s="188"/>
    </row>
    <row r="32" spans="4:14" ht="15" customHeight="1" x14ac:dyDescent="0.25">
      <c r="J32" s="188"/>
      <c r="K32" s="188"/>
      <c r="L32" s="188"/>
      <c r="M32" s="188"/>
      <c r="N32" s="188"/>
    </row>
    <row r="33" spans="10:14" x14ac:dyDescent="0.25">
      <c r="J33" s="188"/>
      <c r="K33" s="188"/>
      <c r="L33" s="188"/>
      <c r="M33" s="188"/>
      <c r="N33" s="188"/>
    </row>
    <row r="34" spans="10:14" x14ac:dyDescent="0.25">
      <c r="J34" s="189"/>
      <c r="K34" s="189"/>
      <c r="L34" s="26"/>
      <c r="M34" s="189"/>
      <c r="N34" s="189"/>
    </row>
    <row r="35" spans="10:14" x14ac:dyDescent="0.25">
      <c r="J35" s="188"/>
      <c r="K35" s="188"/>
      <c r="L35" s="17"/>
      <c r="M35" s="188"/>
      <c r="N35" s="188"/>
    </row>
    <row r="36" spans="10:14" ht="21" customHeight="1" x14ac:dyDescent="0.25">
      <c r="J36" s="189"/>
      <c r="K36" s="189"/>
      <c r="L36" s="26"/>
      <c r="M36" s="189"/>
      <c r="N36" s="189"/>
    </row>
    <row r="37" spans="10:14" ht="45" customHeight="1" x14ac:dyDescent="0.25">
      <c r="J37" s="186"/>
      <c r="K37" s="186"/>
      <c r="L37" s="114"/>
      <c r="M37" s="186"/>
      <c r="N37" s="186"/>
    </row>
    <row r="38" spans="10:14" ht="15" customHeight="1" x14ac:dyDescent="0.25"/>
  </sheetData>
  <mergeCells count="31">
    <mergeCell ref="A1:C1"/>
    <mergeCell ref="L29:N29"/>
    <mergeCell ref="G12:I12"/>
    <mergeCell ref="J30:K30"/>
    <mergeCell ref="L30:N30"/>
    <mergeCell ref="G11:I11"/>
    <mergeCell ref="J29:K29"/>
    <mergeCell ref="G10:I10"/>
    <mergeCell ref="J28:K28"/>
    <mergeCell ref="L28:N28"/>
    <mergeCell ref="G14:I14"/>
    <mergeCell ref="G13:I13"/>
    <mergeCell ref="G17:I17"/>
    <mergeCell ref="G16:I16"/>
    <mergeCell ref="G15:I15"/>
    <mergeCell ref="M37:N37"/>
    <mergeCell ref="G19:I19"/>
    <mergeCell ref="J37:K37"/>
    <mergeCell ref="M35:N35"/>
    <mergeCell ref="G18:I18"/>
    <mergeCell ref="J36:K36"/>
    <mergeCell ref="M36:N36"/>
    <mergeCell ref="J35:K35"/>
    <mergeCell ref="J32:K32"/>
    <mergeCell ref="L32:N32"/>
    <mergeCell ref="J31:K31"/>
    <mergeCell ref="M34:N34"/>
    <mergeCell ref="L33:N33"/>
    <mergeCell ref="J34:K34"/>
    <mergeCell ref="J33:K33"/>
    <mergeCell ref="L31:N31"/>
  </mergeCells>
  <dataValidations disablePrompts="1" count="2">
    <dataValidation type="list" allowBlank="1" showInputMessage="1" showErrorMessage="1" promptTitle="SELECIONE O TIPO DE PERFIL " prompt="SELECIONE O TIPO DE PERFIL " sqref="B2">
      <formula1>"Abaulado,Não-Abaulado"</formula1>
    </dataValidation>
    <dataValidation type="list" allowBlank="1" showInputMessage="1" showErrorMessage="1" promptTitle="SELECIONE O TIPO DE PERFIL " prompt="SELECIONE O TIPO DE PERFIL " sqref="C2">
      <formula1>#REF!</formula1>
    </dataValidation>
  </dataValidations>
  <pageMargins left="0.51181102362204722" right="0.51181102362204722" top="0.78740157480314965" bottom="0.78740157480314965" header="0.31496062992125984" footer="0.31496062992125984"/>
  <pageSetup paperSize="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7"/>
  <sheetViews>
    <sheetView showGridLines="0" topLeftCell="A49" zoomScale="115" zoomScaleNormal="115" workbookViewId="0">
      <selection activeCell="D14" sqref="D14:F14"/>
    </sheetView>
  </sheetViews>
  <sheetFormatPr defaultColWidth="8.85546875" defaultRowHeight="15" x14ac:dyDescent="0.25"/>
  <cols>
    <col min="1" max="1" width="5.42578125" customWidth="1"/>
    <col min="2" max="2" width="9.42578125" customWidth="1"/>
    <col min="3" max="3" width="7.42578125" customWidth="1"/>
    <col min="5" max="5" width="9.140625" customWidth="1"/>
    <col min="6" max="6" width="16" customWidth="1"/>
    <col min="7" max="7" width="6.85546875" bestFit="1" customWidth="1"/>
    <col min="8" max="8" width="49.28515625" customWidth="1"/>
    <col min="9" max="9" width="12.7109375" style="48" customWidth="1"/>
    <col min="10" max="10" width="11.140625" customWidth="1"/>
    <col min="11" max="11" width="13.28515625" customWidth="1"/>
    <col min="12" max="12" width="4.28515625" customWidth="1"/>
    <col min="13" max="13" width="6.28515625" customWidth="1"/>
    <col min="14" max="14" width="14.42578125" customWidth="1"/>
    <col min="15" max="15" width="11.28515625" customWidth="1"/>
    <col min="16" max="16" width="13.28515625" customWidth="1"/>
    <col min="17" max="17" width="14.85546875" customWidth="1"/>
    <col min="18" max="18" width="15.140625" customWidth="1"/>
    <col min="19" max="19" width="12.42578125" customWidth="1"/>
    <col min="21" max="21" width="11.140625" customWidth="1"/>
    <col min="22" max="22" width="11.7109375" customWidth="1"/>
    <col min="25" max="25" width="10.42578125" customWidth="1"/>
    <col min="26" max="26" width="23" customWidth="1"/>
    <col min="27" max="27" width="9.140625" customWidth="1"/>
    <col min="28" max="28" width="21" customWidth="1"/>
  </cols>
  <sheetData>
    <row r="1" spans="1:21" ht="17.25" customHeight="1" x14ac:dyDescent="0.25">
      <c r="A1" s="191"/>
      <c r="B1" s="192"/>
      <c r="C1" s="192"/>
      <c r="D1" s="192"/>
      <c r="E1" s="11"/>
      <c r="F1" s="231" t="s">
        <v>88</v>
      </c>
      <c r="G1" s="231"/>
      <c r="H1" s="231"/>
      <c r="I1" s="231"/>
      <c r="J1" s="231"/>
      <c r="K1" s="232"/>
      <c r="L1" s="1"/>
      <c r="M1" s="1"/>
    </row>
    <row r="2" spans="1:21" ht="15" customHeight="1" x14ac:dyDescent="0.25">
      <c r="A2" s="233" t="s">
        <v>234</v>
      </c>
      <c r="B2" s="234"/>
      <c r="C2" s="234"/>
      <c r="D2" s="234"/>
      <c r="E2" s="201"/>
      <c r="F2" s="201"/>
      <c r="G2" s="201"/>
      <c r="H2" s="201"/>
      <c r="I2" s="201"/>
      <c r="J2" s="201"/>
      <c r="K2" s="202"/>
      <c r="L2" s="1"/>
      <c r="M2" s="1"/>
    </row>
    <row r="3" spans="1:21" ht="15" customHeight="1" x14ac:dyDescent="0.25">
      <c r="A3" s="200" t="s">
        <v>93</v>
      </c>
      <c r="B3" s="201"/>
      <c r="C3" s="201"/>
      <c r="D3" s="201"/>
      <c r="E3" s="201"/>
      <c r="F3" s="201"/>
      <c r="G3" s="201"/>
      <c r="H3" s="201"/>
      <c r="I3" s="201"/>
      <c r="J3" s="201"/>
      <c r="K3" s="202"/>
      <c r="L3" s="1"/>
      <c r="M3" s="1"/>
    </row>
    <row r="4" spans="1:21" ht="12" customHeight="1" x14ac:dyDescent="0.25">
      <c r="A4" s="200" t="s">
        <v>0</v>
      </c>
      <c r="B4" s="201"/>
      <c r="C4" s="201"/>
      <c r="D4" s="201"/>
      <c r="E4" s="201"/>
      <c r="F4" s="201"/>
      <c r="G4" s="201"/>
      <c r="H4" s="201"/>
      <c r="I4" s="201"/>
      <c r="J4" s="201"/>
      <c r="K4" s="202"/>
      <c r="L4" s="1"/>
      <c r="M4" s="1"/>
    </row>
    <row r="5" spans="1:21" ht="22.5" customHeight="1" x14ac:dyDescent="0.25">
      <c r="A5" s="200" t="s">
        <v>260</v>
      </c>
      <c r="B5" s="201"/>
      <c r="C5" s="201"/>
      <c r="D5" s="201"/>
      <c r="E5" s="201"/>
      <c r="F5" s="201"/>
      <c r="G5" s="201"/>
      <c r="H5" s="201"/>
      <c r="I5" s="201"/>
      <c r="J5" s="201"/>
      <c r="K5" s="202"/>
      <c r="L5" s="1"/>
      <c r="M5" s="1"/>
      <c r="Q5" s="189"/>
      <c r="R5" s="189"/>
      <c r="S5" s="189"/>
      <c r="T5" s="189"/>
      <c r="U5" s="189"/>
    </row>
    <row r="6" spans="1:21" ht="15.75" customHeight="1" x14ac:dyDescent="0.25">
      <c r="A6" s="224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1"/>
      <c r="M6" s="1"/>
    </row>
    <row r="7" spans="1:21" ht="15.75" customHeight="1" x14ac:dyDescent="0.25">
      <c r="A7" s="8" t="s">
        <v>27</v>
      </c>
      <c r="B7" s="32" t="s">
        <v>2</v>
      </c>
      <c r="C7" s="32" t="s">
        <v>3</v>
      </c>
      <c r="D7" s="194" t="s">
        <v>235</v>
      </c>
      <c r="E7" s="195"/>
      <c r="F7" s="196"/>
      <c r="G7" s="32" t="s">
        <v>4</v>
      </c>
      <c r="H7" s="32" t="s">
        <v>5</v>
      </c>
      <c r="I7" s="44" t="s">
        <v>6</v>
      </c>
      <c r="J7" s="128" t="s">
        <v>14</v>
      </c>
      <c r="K7" s="128" t="s">
        <v>15</v>
      </c>
      <c r="L7" s="1"/>
      <c r="M7" s="1"/>
    </row>
    <row r="8" spans="1:21" ht="15.75" customHeight="1" x14ac:dyDescent="0.25">
      <c r="A8" s="34" t="s">
        <v>262</v>
      </c>
      <c r="B8" s="29" t="s">
        <v>201</v>
      </c>
      <c r="C8" s="29">
        <v>44001</v>
      </c>
      <c r="D8" s="191" t="s">
        <v>171</v>
      </c>
      <c r="E8" s="192"/>
      <c r="F8" s="193"/>
      <c r="G8" s="29" t="s">
        <v>7</v>
      </c>
      <c r="H8" s="29" t="s">
        <v>37</v>
      </c>
      <c r="I8" s="45">
        <f>'DADOS RECAPEMENTO'!A4*('DADOS RECAPEMENTO'!B4+'DADOS RECAPEMENTO'!C4)</f>
        <v>1485.72</v>
      </c>
      <c r="J8" s="33">
        <f>ORÇAMENTO!I7</f>
        <v>0.27</v>
      </c>
      <c r="K8" s="33">
        <f>I8*J8</f>
        <v>401.14440000000002</v>
      </c>
      <c r="L8" s="1"/>
      <c r="M8" s="1"/>
    </row>
    <row r="9" spans="1:21" ht="15.75" customHeight="1" x14ac:dyDescent="0.25">
      <c r="A9" s="34" t="s">
        <v>263</v>
      </c>
      <c r="B9" s="29" t="s">
        <v>201</v>
      </c>
      <c r="C9" s="29">
        <v>40005</v>
      </c>
      <c r="D9" s="191" t="s">
        <v>13</v>
      </c>
      <c r="E9" s="192"/>
      <c r="F9" s="193"/>
      <c r="G9" s="29" t="s">
        <v>8</v>
      </c>
      <c r="H9" s="30" t="s">
        <v>38</v>
      </c>
      <c r="I9" s="46">
        <f>I8*'DADOS RECAPEMENTO'!A6</f>
        <v>148.572</v>
      </c>
      <c r="J9" s="33">
        <v>2.85</v>
      </c>
      <c r="K9" s="33">
        <f t="shared" ref="K9:K27" si="0">I9*J9</f>
        <v>423.43020000000001</v>
      </c>
      <c r="L9" s="1"/>
      <c r="M9" s="1"/>
    </row>
    <row r="10" spans="1:21" ht="18" customHeight="1" x14ac:dyDescent="0.25">
      <c r="A10" s="34" t="s">
        <v>264</v>
      </c>
      <c r="B10" s="29" t="s">
        <v>201</v>
      </c>
      <c r="C10" s="29">
        <v>40006</v>
      </c>
      <c r="D10" s="191" t="s">
        <v>161</v>
      </c>
      <c r="E10" s="192"/>
      <c r="F10" s="193"/>
      <c r="G10" s="29" t="s">
        <v>10</v>
      </c>
      <c r="H10" s="30" t="s">
        <v>39</v>
      </c>
      <c r="I10" s="45">
        <f>I9*'DADOS RECAPEMENTO'!B6</f>
        <v>148.572</v>
      </c>
      <c r="J10" s="33">
        <v>2.76</v>
      </c>
      <c r="K10" s="33">
        <f t="shared" si="0"/>
        <v>410.05871999999999</v>
      </c>
      <c r="L10" s="1"/>
      <c r="M10" s="1"/>
    </row>
    <row r="11" spans="1:21" ht="23.25" customHeight="1" x14ac:dyDescent="0.25">
      <c r="A11" s="34" t="s">
        <v>265</v>
      </c>
      <c r="B11" s="29" t="s">
        <v>201</v>
      </c>
      <c r="C11" s="29">
        <v>40016</v>
      </c>
      <c r="D11" s="197" t="s">
        <v>244</v>
      </c>
      <c r="E11" s="198"/>
      <c r="F11" s="199"/>
      <c r="G11" s="29" t="s">
        <v>8</v>
      </c>
      <c r="H11" s="30" t="s">
        <v>251</v>
      </c>
      <c r="I11" s="45">
        <f>'DADOS RECAPEMENTO'!D12</f>
        <v>718.62</v>
      </c>
      <c r="J11" s="33">
        <v>9.69</v>
      </c>
      <c r="K11" s="33">
        <f t="shared" si="0"/>
        <v>6963.4277999999995</v>
      </c>
      <c r="L11" s="1"/>
      <c r="M11" s="1"/>
    </row>
    <row r="12" spans="1:21" ht="23.25" customHeight="1" x14ac:dyDescent="0.25">
      <c r="A12" s="34" t="s">
        <v>266</v>
      </c>
      <c r="B12" s="29" t="s">
        <v>201</v>
      </c>
      <c r="C12" s="29">
        <v>40086</v>
      </c>
      <c r="D12" s="228" t="s">
        <v>223</v>
      </c>
      <c r="E12" s="229"/>
      <c r="F12" s="230"/>
      <c r="G12" s="29" t="s">
        <v>8</v>
      </c>
      <c r="H12" s="30" t="s">
        <v>248</v>
      </c>
      <c r="I12" s="45">
        <f>'DADOS RECAPEMENTO'!A14*'DADOS RECAPEMENTO'!B14</f>
        <v>441.80200000000002</v>
      </c>
      <c r="J12" s="33">
        <v>24.28</v>
      </c>
      <c r="K12" s="33">
        <f>J12*I12</f>
        <v>10726.952560000002</v>
      </c>
      <c r="L12" s="1"/>
      <c r="M12" s="1"/>
    </row>
    <row r="13" spans="1:21" ht="23.25" customHeight="1" x14ac:dyDescent="0.25">
      <c r="A13" s="34" t="s">
        <v>267</v>
      </c>
      <c r="B13" s="29" t="s">
        <v>201</v>
      </c>
      <c r="C13" s="29">
        <v>40455</v>
      </c>
      <c r="D13" s="191" t="s">
        <v>170</v>
      </c>
      <c r="E13" s="192"/>
      <c r="F13" s="193"/>
      <c r="G13" s="29" t="s">
        <v>10</v>
      </c>
      <c r="H13" s="30" t="s">
        <v>249</v>
      </c>
      <c r="I13" s="45">
        <f>I14*'DADOS RECAPEMENTO'!C10</f>
        <v>12282.095600000001</v>
      </c>
      <c r="J13" s="33">
        <v>1.49</v>
      </c>
      <c r="K13" s="33">
        <f t="shared" ref="K13" si="1">I13*J13</f>
        <v>18300.322444000001</v>
      </c>
      <c r="L13" s="1"/>
      <c r="M13" s="1"/>
    </row>
    <row r="14" spans="1:21" ht="23.25" customHeight="1" x14ac:dyDescent="0.25">
      <c r="A14" s="34" t="s">
        <v>268</v>
      </c>
      <c r="B14" s="29" t="s">
        <v>201</v>
      </c>
      <c r="C14" s="29">
        <v>40140</v>
      </c>
      <c r="D14" s="191" t="s">
        <v>216</v>
      </c>
      <c r="E14" s="192"/>
      <c r="F14" s="193"/>
      <c r="G14" s="29" t="s">
        <v>8</v>
      </c>
      <c r="H14" s="30" t="s">
        <v>249</v>
      </c>
      <c r="I14" s="45">
        <f>I12</f>
        <v>441.80200000000002</v>
      </c>
      <c r="J14" s="33">
        <v>107.19</v>
      </c>
      <c r="K14" s="33">
        <f t="shared" ref="K14:K15" si="2">I14*J14</f>
        <v>47356.756379999999</v>
      </c>
      <c r="L14" s="1"/>
      <c r="M14" s="1"/>
    </row>
    <row r="15" spans="1:21" ht="23.25" customHeight="1" x14ac:dyDescent="0.25">
      <c r="A15" s="34" t="s">
        <v>269</v>
      </c>
      <c r="B15" s="29" t="s">
        <v>201</v>
      </c>
      <c r="C15" s="29">
        <v>40316</v>
      </c>
      <c r="D15" s="191" t="s">
        <v>163</v>
      </c>
      <c r="E15" s="192"/>
      <c r="F15" s="193"/>
      <c r="G15" s="29" t="s">
        <v>8</v>
      </c>
      <c r="H15" s="30" t="s">
        <v>252</v>
      </c>
      <c r="I15" s="45">
        <f>'DADOS RECAPEMENTO'!D14-'DADOS RECAPEMENTO'!D12</f>
        <v>698.99999999999989</v>
      </c>
      <c r="J15" s="33">
        <v>11.49</v>
      </c>
      <c r="K15" s="33">
        <f t="shared" si="2"/>
        <v>8031.5099999999984</v>
      </c>
      <c r="L15" s="1"/>
      <c r="M15" s="1"/>
    </row>
    <row r="16" spans="1:21" ht="24" customHeight="1" x14ac:dyDescent="0.25">
      <c r="A16" s="34" t="s">
        <v>270</v>
      </c>
      <c r="B16" s="29" t="s">
        <v>201</v>
      </c>
      <c r="C16" s="42">
        <v>40101</v>
      </c>
      <c r="D16" s="225" t="s">
        <v>85</v>
      </c>
      <c r="E16" s="226"/>
      <c r="F16" s="227"/>
      <c r="G16" s="42" t="s">
        <v>8</v>
      </c>
      <c r="H16" s="30" t="s">
        <v>86</v>
      </c>
      <c r="I16" s="43">
        <f>I15+I11</f>
        <v>1417.62</v>
      </c>
      <c r="J16" s="33">
        <v>6.38</v>
      </c>
      <c r="K16" s="33">
        <f t="shared" ref="K16" si="3">I16*J16</f>
        <v>9044.4155999999984</v>
      </c>
      <c r="L16" s="1"/>
      <c r="M16" s="1"/>
    </row>
    <row r="17" spans="1:13" ht="27.75" customHeight="1" x14ac:dyDescent="0.25">
      <c r="A17" s="34" t="s">
        <v>271</v>
      </c>
      <c r="B17" s="29" t="s">
        <v>201</v>
      </c>
      <c r="C17" s="29">
        <v>40310</v>
      </c>
      <c r="D17" s="191" t="s">
        <v>199</v>
      </c>
      <c r="E17" s="192"/>
      <c r="F17" s="193"/>
      <c r="G17" s="29" t="s">
        <v>7</v>
      </c>
      <c r="H17" s="30" t="s">
        <v>190</v>
      </c>
      <c r="I17" s="45">
        <f>('DADOS RECAPEMENTO'!A4-'DADOS RECAPEMENTO'!C14)*('DADOS RECAPEMENTO'!B4+'DADOS RECAPEMENTO'!D4)</f>
        <v>800.6400000000001</v>
      </c>
      <c r="J17" s="33">
        <v>2.88</v>
      </c>
      <c r="K17" s="33">
        <f t="shared" si="0"/>
        <v>2305.8432000000003</v>
      </c>
      <c r="L17" s="1"/>
      <c r="M17" s="1"/>
    </row>
    <row r="18" spans="1:13" ht="29.25" customHeight="1" x14ac:dyDescent="0.25">
      <c r="A18" s="34" t="s">
        <v>272</v>
      </c>
      <c r="B18" s="29" t="s">
        <v>201</v>
      </c>
      <c r="C18" s="29">
        <v>40316</v>
      </c>
      <c r="D18" s="191" t="s">
        <v>163</v>
      </c>
      <c r="E18" s="192"/>
      <c r="F18" s="193"/>
      <c r="G18" s="29" t="s">
        <v>8</v>
      </c>
      <c r="H18" s="30" t="s">
        <v>173</v>
      </c>
      <c r="I18" s="45">
        <f>'DADOS RECAPEMENTO'!A4*('DADOS RECAPEMENTO'!B4+'DADOS RECAPEMENTO'!D4)*'DADOS RECAPEMENTO'!A8</f>
        <v>264.12800000000004</v>
      </c>
      <c r="J18" s="33">
        <v>11.49</v>
      </c>
      <c r="K18" s="33">
        <f t="shared" si="0"/>
        <v>3034.8307200000004</v>
      </c>
      <c r="L18" s="1"/>
      <c r="M18" s="1"/>
    </row>
    <row r="19" spans="1:13" ht="42.75" customHeight="1" x14ac:dyDescent="0.25">
      <c r="A19" s="34" t="s">
        <v>273</v>
      </c>
      <c r="B19" s="29" t="s">
        <v>201</v>
      </c>
      <c r="C19" s="29">
        <v>40320</v>
      </c>
      <c r="D19" s="191" t="s">
        <v>164</v>
      </c>
      <c r="E19" s="192"/>
      <c r="F19" s="193"/>
      <c r="G19" s="29" t="s">
        <v>10</v>
      </c>
      <c r="H19" s="30" t="s">
        <v>172</v>
      </c>
      <c r="I19" s="45">
        <f>I18*'DADOS RECAPEMENTO'!C8*'DADOS RECAPEMENTO'!F6</f>
        <v>4952.4000000000005</v>
      </c>
      <c r="J19" s="33">
        <v>3.04</v>
      </c>
      <c r="K19" s="33">
        <f t="shared" si="0"/>
        <v>15055.296000000002</v>
      </c>
      <c r="L19" s="1"/>
      <c r="M19" s="1"/>
    </row>
    <row r="20" spans="1:13" ht="34.5" customHeight="1" x14ac:dyDescent="0.25">
      <c r="A20" s="34" t="s">
        <v>274</v>
      </c>
      <c r="B20" s="29" t="s">
        <v>201</v>
      </c>
      <c r="C20" s="29">
        <v>40336</v>
      </c>
      <c r="D20" s="191" t="s">
        <v>165</v>
      </c>
      <c r="E20" s="192"/>
      <c r="F20" s="193"/>
      <c r="G20" s="29" t="s">
        <v>8</v>
      </c>
      <c r="H20" s="29" t="s">
        <v>191</v>
      </c>
      <c r="I20" s="45">
        <f>I18</f>
        <v>264.12800000000004</v>
      </c>
      <c r="J20" s="33">
        <v>20.2</v>
      </c>
      <c r="K20" s="33">
        <f t="shared" si="0"/>
        <v>5335.3856000000005</v>
      </c>
      <c r="L20" s="1"/>
      <c r="M20" s="1"/>
    </row>
    <row r="21" spans="1:13" ht="24" x14ac:dyDescent="0.25">
      <c r="A21" s="34" t="s">
        <v>275</v>
      </c>
      <c r="B21" s="29" t="s">
        <v>201</v>
      </c>
      <c r="C21" s="29">
        <v>40380</v>
      </c>
      <c r="D21" s="191" t="s">
        <v>166</v>
      </c>
      <c r="E21" s="192"/>
      <c r="F21" s="193"/>
      <c r="G21" s="29" t="s">
        <v>7</v>
      </c>
      <c r="H21" s="29" t="s">
        <v>192</v>
      </c>
      <c r="I21" s="43">
        <f>'DADOS RECAPEMENTO'!A4*('DADOS RECAPEMENTO'!B4-'DADOS RECAPEMENTO'!E8)</f>
        <v>1106.0360000000001</v>
      </c>
      <c r="J21" s="33">
        <f>ORÇAMENTO!I20</f>
        <v>0.5</v>
      </c>
      <c r="K21" s="33">
        <f t="shared" si="0"/>
        <v>553.01800000000003</v>
      </c>
      <c r="L21" s="1"/>
      <c r="M21" s="1"/>
    </row>
    <row r="22" spans="1:13" ht="28.5" customHeight="1" x14ac:dyDescent="0.25">
      <c r="A22" s="34" t="s">
        <v>276</v>
      </c>
      <c r="B22" s="29" t="s">
        <v>201</v>
      </c>
      <c r="C22" s="29">
        <v>40385</v>
      </c>
      <c r="D22" s="191" t="s">
        <v>167</v>
      </c>
      <c r="E22" s="192"/>
      <c r="F22" s="193"/>
      <c r="G22" s="29" t="s">
        <v>7</v>
      </c>
      <c r="H22" s="29" t="s">
        <v>193</v>
      </c>
      <c r="I22" s="45">
        <f>I21</f>
        <v>1106.0360000000001</v>
      </c>
      <c r="J22" s="33">
        <f>ORÇAMENTO!I21</f>
        <v>0.49</v>
      </c>
      <c r="K22" s="33">
        <f t="shared" si="0"/>
        <v>541.95763999999997</v>
      </c>
      <c r="L22" s="1"/>
      <c r="M22" s="1"/>
    </row>
    <row r="23" spans="1:13" ht="27" customHeight="1" x14ac:dyDescent="0.25">
      <c r="A23" s="34" t="s">
        <v>277</v>
      </c>
      <c r="B23" s="29" t="s">
        <v>201</v>
      </c>
      <c r="C23" s="29">
        <v>40602</v>
      </c>
      <c r="D23" s="191" t="s">
        <v>168</v>
      </c>
      <c r="E23" s="192"/>
      <c r="F23" s="193"/>
      <c r="G23" s="29" t="s">
        <v>8</v>
      </c>
      <c r="H23" s="29" t="s">
        <v>174</v>
      </c>
      <c r="I23" s="45">
        <f>I21*'DADOS RECAPEMENTO'!D8</f>
        <v>33.181080000000001</v>
      </c>
      <c r="J23" s="33">
        <v>468.6</v>
      </c>
      <c r="K23" s="33">
        <f t="shared" si="0"/>
        <v>15548.654088000001</v>
      </c>
      <c r="L23" s="1"/>
      <c r="M23" s="1"/>
    </row>
    <row r="24" spans="1:13" ht="30.75" customHeight="1" x14ac:dyDescent="0.25">
      <c r="A24" s="34" t="s">
        <v>278</v>
      </c>
      <c r="B24" s="29" t="s">
        <v>201</v>
      </c>
      <c r="C24" s="29">
        <v>40460</v>
      </c>
      <c r="D24" s="191" t="s">
        <v>169</v>
      </c>
      <c r="E24" s="192"/>
      <c r="F24" s="193"/>
      <c r="G24" s="29" t="s">
        <v>11</v>
      </c>
      <c r="H24" s="29" t="s">
        <v>175</v>
      </c>
      <c r="I24" s="45">
        <f>I21*'DADOS RECAPEMENTO'!D8*'DADOS RECAPEMENTO'!A10*'DADOS RECAPEMENTO'!B10</f>
        <v>3631.3373952000002</v>
      </c>
      <c r="J24" s="33">
        <v>0.99</v>
      </c>
      <c r="K24" s="33">
        <f t="shared" si="0"/>
        <v>3595.0240212480003</v>
      </c>
      <c r="L24" s="1"/>
      <c r="M24" s="1"/>
    </row>
    <row r="25" spans="1:13" ht="51.75" customHeight="1" x14ac:dyDescent="0.25">
      <c r="A25" s="34" t="s">
        <v>279</v>
      </c>
      <c r="B25" s="29" t="s">
        <v>201</v>
      </c>
      <c r="C25" s="29">
        <v>40455</v>
      </c>
      <c r="D25" s="191" t="s">
        <v>170</v>
      </c>
      <c r="E25" s="192"/>
      <c r="F25" s="193"/>
      <c r="G25" s="29" t="s">
        <v>10</v>
      </c>
      <c r="H25" s="29" t="s">
        <v>194</v>
      </c>
      <c r="I25" s="45">
        <f>((I23*'DADOS RECAPEMENTO'!A10*'DADOS RECAPEMENTO'!D10)/('DADOS RECAPEMENTO'!E10)*'DADOS RECAPEMENTO'!C10)</f>
        <v>1499.0870652891429</v>
      </c>
      <c r="J25" s="33">
        <v>1.49</v>
      </c>
      <c r="K25" s="33">
        <f t="shared" si="0"/>
        <v>2233.6397272808226</v>
      </c>
      <c r="L25" s="1"/>
      <c r="M25" s="1"/>
    </row>
    <row r="26" spans="1:13" ht="15.75" customHeight="1" x14ac:dyDescent="0.25">
      <c r="A26" s="34" t="s">
        <v>280</v>
      </c>
      <c r="B26" s="29" t="s">
        <v>201</v>
      </c>
      <c r="C26" s="29">
        <v>44450</v>
      </c>
      <c r="D26" s="191" t="s">
        <v>80</v>
      </c>
      <c r="E26" s="192"/>
      <c r="F26" s="193"/>
      <c r="G26" s="29" t="s">
        <v>12</v>
      </c>
      <c r="H26" s="29" t="s">
        <v>195</v>
      </c>
      <c r="I26" s="45">
        <f>'DADOS RECAPEMENTO'!F8</f>
        <v>165.08</v>
      </c>
      <c r="J26" s="33">
        <v>10.47</v>
      </c>
      <c r="K26" s="33">
        <f t="shared" si="0"/>
        <v>1728.3876000000002</v>
      </c>
      <c r="L26" s="1"/>
      <c r="M26" s="1"/>
    </row>
    <row r="27" spans="1:13" ht="15.75" customHeight="1" x14ac:dyDescent="0.25">
      <c r="A27" s="34" t="s">
        <v>281</v>
      </c>
      <c r="B27" s="29" t="s">
        <v>201</v>
      </c>
      <c r="C27" s="29">
        <v>44455</v>
      </c>
      <c r="D27" s="191" t="s">
        <v>16</v>
      </c>
      <c r="E27" s="192"/>
      <c r="F27" s="193"/>
      <c r="G27" s="29" t="s">
        <v>12</v>
      </c>
      <c r="H27" s="29" t="s">
        <v>196</v>
      </c>
      <c r="I27" s="45">
        <f>'DADOS RECAPEMENTO'!F10</f>
        <v>165.08</v>
      </c>
      <c r="J27" s="33">
        <v>33.61</v>
      </c>
      <c r="K27" s="33">
        <f t="shared" si="0"/>
        <v>5548.3388000000004</v>
      </c>
      <c r="L27" s="1"/>
      <c r="M27" s="1"/>
    </row>
    <row r="28" spans="1:13" ht="15.75" customHeight="1" x14ac:dyDescent="0.25">
      <c r="A28" s="235" t="s">
        <v>20</v>
      </c>
      <c r="B28" s="236"/>
      <c r="C28" s="236"/>
      <c r="D28" s="236"/>
      <c r="E28" s="236"/>
      <c r="F28" s="236"/>
      <c r="G28" s="236"/>
      <c r="H28" s="236"/>
      <c r="I28" s="236"/>
      <c r="J28" s="237"/>
      <c r="K28" s="22">
        <f>SUM(K8:K27)</f>
        <v>157138.39350052879</v>
      </c>
      <c r="L28" s="1"/>
      <c r="M28" s="1"/>
    </row>
    <row r="29" spans="1:13" ht="34.5" customHeight="1" x14ac:dyDescent="0.25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06"/>
      <c r="L29" s="1"/>
      <c r="M29" s="1"/>
    </row>
    <row r="30" spans="1:13" ht="15.75" customHeight="1" x14ac:dyDescent="0.25">
      <c r="A30" s="8" t="s">
        <v>26</v>
      </c>
      <c r="B30" s="32" t="s">
        <v>2</v>
      </c>
      <c r="C30" s="32" t="s">
        <v>3</v>
      </c>
      <c r="D30" s="216" t="s">
        <v>90</v>
      </c>
      <c r="E30" s="216"/>
      <c r="F30" s="216"/>
      <c r="G30" s="32" t="s">
        <v>4</v>
      </c>
      <c r="H30" s="32" t="s">
        <v>5</v>
      </c>
      <c r="I30" s="44" t="s">
        <v>6</v>
      </c>
      <c r="J30" s="32" t="s">
        <v>14</v>
      </c>
      <c r="K30" s="32" t="s">
        <v>15</v>
      </c>
      <c r="L30" s="1"/>
      <c r="M30" s="1"/>
    </row>
    <row r="31" spans="1:13" s="1" customFormat="1" ht="23.25" customHeight="1" x14ac:dyDescent="0.2">
      <c r="A31" s="29" t="s">
        <v>1</v>
      </c>
      <c r="B31" s="29" t="s">
        <v>201</v>
      </c>
      <c r="C31" s="34">
        <v>41414</v>
      </c>
      <c r="D31" s="209" t="s">
        <v>91</v>
      </c>
      <c r="E31" s="210"/>
      <c r="F31" s="211"/>
      <c r="G31" s="34" t="s">
        <v>12</v>
      </c>
      <c r="H31" s="34" t="s">
        <v>92</v>
      </c>
      <c r="I31" s="54">
        <v>13.8</v>
      </c>
      <c r="J31" s="55">
        <v>110.44</v>
      </c>
      <c r="K31" s="33">
        <f>I31*J31</f>
        <v>1524.0720000000001</v>
      </c>
    </row>
    <row r="32" spans="1:13" x14ac:dyDescent="0.25">
      <c r="A32" s="29" t="s">
        <v>25</v>
      </c>
      <c r="B32" s="29" t="s">
        <v>201</v>
      </c>
      <c r="C32" s="34">
        <v>41372</v>
      </c>
      <c r="D32" s="238" t="s">
        <v>152</v>
      </c>
      <c r="E32" s="238"/>
      <c r="F32" s="238"/>
      <c r="G32" s="34" t="s">
        <v>4</v>
      </c>
      <c r="H32" s="34" t="s">
        <v>92</v>
      </c>
      <c r="I32" s="54">
        <v>3</v>
      </c>
      <c r="J32" s="55">
        <v>497.72</v>
      </c>
      <c r="K32" s="33">
        <f t="shared" ref="K32:K38" si="4">I32*J32</f>
        <v>1493.16</v>
      </c>
    </row>
    <row r="33" spans="1:13" x14ac:dyDescent="0.25">
      <c r="A33" s="29" t="s">
        <v>30</v>
      </c>
      <c r="B33" s="29" t="s">
        <v>201</v>
      </c>
      <c r="C33" s="34">
        <v>41385</v>
      </c>
      <c r="D33" s="203" t="s">
        <v>153</v>
      </c>
      <c r="E33" s="204"/>
      <c r="F33" s="205"/>
      <c r="G33" s="34" t="s">
        <v>4</v>
      </c>
      <c r="H33" s="34" t="s">
        <v>92</v>
      </c>
      <c r="I33" s="54">
        <v>2</v>
      </c>
      <c r="J33" s="55">
        <v>65.930000000000007</v>
      </c>
      <c r="K33" s="33">
        <f t="shared" si="4"/>
        <v>131.86000000000001</v>
      </c>
    </row>
    <row r="34" spans="1:13" ht="17.25" customHeight="1" x14ac:dyDescent="0.25">
      <c r="A34" s="29" t="s">
        <v>176</v>
      </c>
      <c r="B34" s="29" t="s">
        <v>201</v>
      </c>
      <c r="C34" s="34">
        <v>45410</v>
      </c>
      <c r="D34" s="203" t="s">
        <v>158</v>
      </c>
      <c r="E34" s="204"/>
      <c r="F34" s="205"/>
      <c r="G34" s="34" t="s">
        <v>8</v>
      </c>
      <c r="H34" s="34" t="s">
        <v>218</v>
      </c>
      <c r="I34" s="54">
        <f>1.2*6*1.2</f>
        <v>8.6399999999999988</v>
      </c>
      <c r="J34" s="55">
        <v>13.01</v>
      </c>
      <c r="K34" s="33">
        <f t="shared" si="4"/>
        <v>112.40639999999998</v>
      </c>
    </row>
    <row r="35" spans="1:13" ht="17.25" customHeight="1" x14ac:dyDescent="0.25">
      <c r="A35" s="29" t="s">
        <v>177</v>
      </c>
      <c r="B35" s="29" t="s">
        <v>201</v>
      </c>
      <c r="C35" s="34">
        <v>45580</v>
      </c>
      <c r="D35" s="203" t="s">
        <v>160</v>
      </c>
      <c r="E35" s="204"/>
      <c r="F35" s="205"/>
      <c r="G35" s="34" t="s">
        <v>8</v>
      </c>
      <c r="H35" s="34" t="s">
        <v>219</v>
      </c>
      <c r="I35" s="54">
        <f>1.2*6*0.1</f>
        <v>0.72</v>
      </c>
      <c r="J35" s="55">
        <v>193.13</v>
      </c>
      <c r="K35" s="33">
        <f t="shared" si="4"/>
        <v>139.05359999999999</v>
      </c>
    </row>
    <row r="36" spans="1:13" ht="31.5" customHeight="1" x14ac:dyDescent="0.25">
      <c r="A36" s="29" t="s">
        <v>178</v>
      </c>
      <c r="B36" s="29" t="s">
        <v>201</v>
      </c>
      <c r="C36" s="34">
        <v>45445</v>
      </c>
      <c r="D36" s="209" t="s">
        <v>217</v>
      </c>
      <c r="E36" s="210"/>
      <c r="F36" s="211"/>
      <c r="G36" s="34" t="s">
        <v>12</v>
      </c>
      <c r="H36" s="34" t="s">
        <v>92</v>
      </c>
      <c r="I36" s="54">
        <v>6</v>
      </c>
      <c r="J36" s="55">
        <v>365.68</v>
      </c>
      <c r="K36" s="33">
        <f t="shared" si="4"/>
        <v>2194.08</v>
      </c>
    </row>
    <row r="37" spans="1:13" ht="25.5" customHeight="1" x14ac:dyDescent="0.25">
      <c r="A37" s="29" t="s">
        <v>179</v>
      </c>
      <c r="B37" s="29" t="s">
        <v>201</v>
      </c>
      <c r="C37" s="34">
        <v>45435</v>
      </c>
      <c r="D37" s="209" t="s">
        <v>159</v>
      </c>
      <c r="E37" s="210"/>
      <c r="F37" s="211"/>
      <c r="G37" s="34" t="s">
        <v>8</v>
      </c>
      <c r="H37" s="34" t="s">
        <v>220</v>
      </c>
      <c r="I37" s="54">
        <f>(1.2*6*1.2)*0.25</f>
        <v>2.1599999999999997</v>
      </c>
      <c r="J37" s="55">
        <v>13.24</v>
      </c>
      <c r="K37" s="33">
        <f t="shared" si="4"/>
        <v>28.598399999999998</v>
      </c>
    </row>
    <row r="38" spans="1:13" ht="24.75" customHeight="1" x14ac:dyDescent="0.25">
      <c r="A38" s="29" t="s">
        <v>180</v>
      </c>
      <c r="B38" s="29" t="s">
        <v>201</v>
      </c>
      <c r="C38" s="34">
        <v>45535</v>
      </c>
      <c r="D38" s="209" t="s">
        <v>250</v>
      </c>
      <c r="E38" s="210"/>
      <c r="F38" s="211"/>
      <c r="G38" s="34" t="s">
        <v>4</v>
      </c>
      <c r="H38" s="34" t="s">
        <v>92</v>
      </c>
      <c r="I38" s="54">
        <v>2</v>
      </c>
      <c r="J38" s="55">
        <v>1444.8</v>
      </c>
      <c r="K38" s="33">
        <f t="shared" si="4"/>
        <v>2889.6</v>
      </c>
    </row>
    <row r="39" spans="1:13" x14ac:dyDescent="0.25">
      <c r="A39" s="29" t="s">
        <v>181</v>
      </c>
      <c r="B39" s="29" t="s">
        <v>201</v>
      </c>
      <c r="C39" s="34">
        <v>41841</v>
      </c>
      <c r="D39" s="203" t="s">
        <v>225</v>
      </c>
      <c r="E39" s="204"/>
      <c r="F39" s="205"/>
      <c r="G39" s="34" t="s">
        <v>12</v>
      </c>
      <c r="H39" s="34" t="s">
        <v>92</v>
      </c>
      <c r="I39" s="54">
        <v>18</v>
      </c>
      <c r="J39" s="55">
        <v>3059.24</v>
      </c>
      <c r="K39" s="33">
        <f>I39*J39</f>
        <v>55066.319999999992</v>
      </c>
    </row>
    <row r="40" spans="1:13" x14ac:dyDescent="0.25">
      <c r="A40" s="29" t="s">
        <v>226</v>
      </c>
      <c r="B40" s="29" t="s">
        <v>201</v>
      </c>
      <c r="C40" s="34">
        <v>41881</v>
      </c>
      <c r="D40" s="203" t="s">
        <v>227</v>
      </c>
      <c r="E40" s="204"/>
      <c r="F40" s="205"/>
      <c r="G40" s="34" t="s">
        <v>4</v>
      </c>
      <c r="H40" s="34" t="s">
        <v>92</v>
      </c>
      <c r="I40" s="54">
        <v>2</v>
      </c>
      <c r="J40" s="55">
        <v>2458.33</v>
      </c>
      <c r="K40" s="33">
        <f>I40*J40</f>
        <v>4916.66</v>
      </c>
    </row>
    <row r="41" spans="1:13" ht="16.5" customHeight="1" x14ac:dyDescent="0.25">
      <c r="A41" s="206" t="s">
        <v>89</v>
      </c>
      <c r="B41" s="207"/>
      <c r="C41" s="207"/>
      <c r="D41" s="207"/>
      <c r="E41" s="207"/>
      <c r="F41" s="207"/>
      <c r="G41" s="207"/>
      <c r="H41" s="207"/>
      <c r="I41" s="207"/>
      <c r="J41" s="208"/>
      <c r="K41" s="117">
        <f>SUM(K31:K40)</f>
        <v>68495.810399999988</v>
      </c>
      <c r="L41" s="1"/>
      <c r="M41" s="1"/>
    </row>
    <row r="42" spans="1:13" ht="16.5" customHeight="1" x14ac:dyDescent="0.25">
      <c r="A42" s="115"/>
      <c r="B42" s="115"/>
      <c r="C42" s="115"/>
      <c r="D42" s="115"/>
      <c r="E42" s="115"/>
      <c r="F42" s="115"/>
      <c r="G42" s="115"/>
      <c r="H42" s="115"/>
      <c r="I42" s="115"/>
      <c r="J42" s="115"/>
      <c r="K42" s="116"/>
      <c r="L42" s="1"/>
      <c r="M42" s="1"/>
    </row>
    <row r="43" spans="1:13" ht="15.75" customHeight="1" x14ac:dyDescent="0.25">
      <c r="A43" s="8" t="s">
        <v>182</v>
      </c>
      <c r="B43" s="32" t="s">
        <v>2</v>
      </c>
      <c r="C43" s="32" t="s">
        <v>3</v>
      </c>
      <c r="D43" s="194" t="s">
        <v>228</v>
      </c>
      <c r="E43" s="195"/>
      <c r="F43" s="196"/>
      <c r="G43" s="32" t="s">
        <v>4</v>
      </c>
      <c r="H43" s="32" t="s">
        <v>5</v>
      </c>
      <c r="I43" s="44" t="s">
        <v>6</v>
      </c>
      <c r="J43" s="32" t="s">
        <v>14</v>
      </c>
      <c r="K43" s="32" t="s">
        <v>15</v>
      </c>
      <c r="L43" s="1"/>
      <c r="M43" s="1"/>
    </row>
    <row r="44" spans="1:13" x14ac:dyDescent="0.25">
      <c r="A44" s="29" t="s">
        <v>183</v>
      </c>
      <c r="B44" s="29" t="s">
        <v>201</v>
      </c>
      <c r="C44" s="34">
        <v>45255</v>
      </c>
      <c r="D44" s="203" t="s">
        <v>233</v>
      </c>
      <c r="E44" s="204"/>
      <c r="F44" s="205"/>
      <c r="G44" s="34" t="s">
        <v>8</v>
      </c>
      <c r="H44" s="34" t="s">
        <v>92</v>
      </c>
      <c r="I44" s="54">
        <v>1.5</v>
      </c>
      <c r="J44" s="55">
        <v>211.56</v>
      </c>
      <c r="K44" s="33">
        <f>I44*J44</f>
        <v>317.34000000000003</v>
      </c>
    </row>
    <row r="45" spans="1:13" x14ac:dyDescent="0.25">
      <c r="A45" s="29" t="s">
        <v>184</v>
      </c>
      <c r="B45" s="29" t="s">
        <v>229</v>
      </c>
      <c r="C45" s="34" t="s">
        <v>18</v>
      </c>
      <c r="D45" s="203" t="s">
        <v>230</v>
      </c>
      <c r="E45" s="204"/>
      <c r="F45" s="205"/>
      <c r="G45" s="34" t="s">
        <v>4</v>
      </c>
      <c r="H45" s="34" t="s">
        <v>92</v>
      </c>
      <c r="I45" s="54">
        <v>1</v>
      </c>
      <c r="J45" s="55">
        <v>3000</v>
      </c>
      <c r="K45" s="33">
        <f>J45*I45</f>
        <v>3000</v>
      </c>
    </row>
    <row r="46" spans="1:13" ht="16.5" customHeight="1" x14ac:dyDescent="0.25">
      <c r="A46" s="206" t="s">
        <v>89</v>
      </c>
      <c r="B46" s="207"/>
      <c r="C46" s="207"/>
      <c r="D46" s="207"/>
      <c r="E46" s="207"/>
      <c r="F46" s="207"/>
      <c r="G46" s="207"/>
      <c r="H46" s="207"/>
      <c r="I46" s="207"/>
      <c r="J46" s="208"/>
      <c r="K46" s="117">
        <f>K45+K44</f>
        <v>3317.34</v>
      </c>
      <c r="L46" s="1"/>
      <c r="M46" s="1"/>
    </row>
    <row r="47" spans="1:13" ht="29.25" customHeight="1" x14ac:dyDescent="0.25">
      <c r="A47" s="115"/>
      <c r="B47" s="115"/>
      <c r="C47" s="115"/>
      <c r="D47" s="115"/>
      <c r="E47" s="115"/>
      <c r="F47" s="115"/>
      <c r="G47" s="115"/>
      <c r="H47" s="115"/>
      <c r="I47" s="115"/>
      <c r="J47" s="115"/>
      <c r="K47" s="116"/>
      <c r="L47" s="1"/>
      <c r="M47" s="1"/>
    </row>
    <row r="48" spans="1:13" ht="15.75" customHeight="1" x14ac:dyDescent="0.25">
      <c r="A48" s="8" t="s">
        <v>142</v>
      </c>
      <c r="B48" s="32" t="s">
        <v>2</v>
      </c>
      <c r="C48" s="32" t="s">
        <v>3</v>
      </c>
      <c r="D48" s="194" t="s">
        <v>22</v>
      </c>
      <c r="E48" s="195"/>
      <c r="F48" s="196"/>
      <c r="G48" s="32" t="s">
        <v>4</v>
      </c>
      <c r="H48" s="32" t="s">
        <v>5</v>
      </c>
      <c r="I48" s="44" t="s">
        <v>6</v>
      </c>
      <c r="J48" s="32" t="s">
        <v>14</v>
      </c>
      <c r="K48" s="32" t="s">
        <v>15</v>
      </c>
      <c r="L48" s="1"/>
      <c r="M48" s="1"/>
    </row>
    <row r="49" spans="1:13" ht="36" customHeight="1" x14ac:dyDescent="0.25">
      <c r="A49" s="29" t="s">
        <v>144</v>
      </c>
      <c r="B49" s="29" t="s">
        <v>17</v>
      </c>
      <c r="C49" s="29" t="s">
        <v>18</v>
      </c>
      <c r="D49" s="191" t="s">
        <v>87</v>
      </c>
      <c r="E49" s="192"/>
      <c r="F49" s="193"/>
      <c r="G49" s="29" t="s">
        <v>55</v>
      </c>
      <c r="H49" s="29" t="s">
        <v>231</v>
      </c>
      <c r="I49" s="45">
        <f>I21*'DADOS RECAPEMENTO'!A12/1000</f>
        <v>1.106036</v>
      </c>
      <c r="J49" s="33">
        <f>'PRODUTOS BETUMINOSOS'!I32</f>
        <v>4226.4448005702507</v>
      </c>
      <c r="K49" s="33">
        <f>J49*I49</f>
        <v>4674.6001014435178</v>
      </c>
      <c r="L49" s="1"/>
      <c r="M49" s="1"/>
    </row>
    <row r="50" spans="1:13" ht="28.5" customHeight="1" x14ac:dyDescent="0.25">
      <c r="A50" s="184" t="s">
        <v>146</v>
      </c>
      <c r="B50" s="29" t="s">
        <v>17</v>
      </c>
      <c r="C50" s="29" t="s">
        <v>18</v>
      </c>
      <c r="D50" s="191" t="s">
        <v>24</v>
      </c>
      <c r="E50" s="192"/>
      <c r="F50" s="193"/>
      <c r="G50" s="29" t="s">
        <v>55</v>
      </c>
      <c r="H50" s="29" t="s">
        <v>232</v>
      </c>
      <c r="I50" s="45">
        <f>I49*'DADOS RECAPEMENTO'!B12</f>
        <v>0.55301800000000001</v>
      </c>
      <c r="J50" s="33">
        <f>'PRODUTOS BETUMINOSOS'!I33</f>
        <v>4720.7400100802015</v>
      </c>
      <c r="K50" s="33">
        <f>J50*I50</f>
        <v>2610.6541988945328</v>
      </c>
      <c r="L50" s="1"/>
      <c r="M50" s="1"/>
    </row>
    <row r="51" spans="1:13" ht="38.25" customHeight="1" x14ac:dyDescent="0.25">
      <c r="A51" s="184" t="s">
        <v>148</v>
      </c>
      <c r="B51" s="29" t="s">
        <v>17</v>
      </c>
      <c r="C51" s="29" t="s">
        <v>18</v>
      </c>
      <c r="D51" s="191" t="s">
        <v>23</v>
      </c>
      <c r="E51" s="192"/>
      <c r="F51" s="193"/>
      <c r="G51" s="29" t="s">
        <v>55</v>
      </c>
      <c r="H51" s="29" t="s">
        <v>186</v>
      </c>
      <c r="I51" s="45">
        <f>(I23*'DADOS RECAPEMENTO'!A10*'DADOS RECAPEMENTO'!C12)</f>
        <v>4.1409987839999998</v>
      </c>
      <c r="J51" s="33">
        <f>'PRODUTOS BETUMINOSOS'!I34</f>
        <v>5834.0172571236872</v>
      </c>
      <c r="K51" s="33">
        <f>J51*I51</f>
        <v>24158.658367584201</v>
      </c>
      <c r="L51" s="1"/>
      <c r="M51" s="1"/>
    </row>
    <row r="52" spans="1:13" ht="15.75" customHeight="1" x14ac:dyDescent="0.25">
      <c r="A52" s="1"/>
      <c r="B52" s="1"/>
      <c r="C52" s="1"/>
      <c r="D52" s="1"/>
      <c r="E52" s="1"/>
      <c r="F52" s="1"/>
      <c r="G52" s="1" t="s">
        <v>9</v>
      </c>
      <c r="H52" s="1"/>
      <c r="I52" s="47"/>
      <c r="J52" s="9" t="s">
        <v>20</v>
      </c>
      <c r="K52" s="22">
        <f>SUM(K49:K51)</f>
        <v>31443.912667922254</v>
      </c>
      <c r="L52" s="1"/>
      <c r="M52" s="1"/>
    </row>
    <row r="53" spans="1:13" ht="6" customHeight="1" x14ac:dyDescent="0.25">
      <c r="A53" s="1"/>
      <c r="B53" s="1"/>
      <c r="C53" s="1"/>
      <c r="D53" s="1"/>
      <c r="E53" s="1"/>
      <c r="F53" s="1"/>
      <c r="G53" s="1"/>
      <c r="H53" s="1"/>
      <c r="I53" s="47"/>
      <c r="J53" s="10"/>
      <c r="K53" s="106"/>
      <c r="L53" s="1"/>
      <c r="M53" s="1"/>
    </row>
    <row r="54" spans="1:13" ht="21" customHeight="1" x14ac:dyDescent="0.25">
      <c r="A54" s="212" t="s">
        <v>234</v>
      </c>
      <c r="B54" s="212"/>
      <c r="C54" s="212"/>
      <c r="D54" s="212"/>
      <c r="E54" s="212"/>
      <c r="F54" s="212"/>
      <c r="G54" s="212"/>
      <c r="H54" s="212"/>
      <c r="I54" s="47"/>
      <c r="J54" s="10"/>
      <c r="K54" s="106"/>
      <c r="L54" s="1"/>
      <c r="M54" s="1"/>
    </row>
    <row r="55" spans="1:13" ht="15" customHeight="1" x14ac:dyDescent="0.25">
      <c r="A55" s="8" t="s">
        <v>282</v>
      </c>
      <c r="B55" s="32" t="s">
        <v>2</v>
      </c>
      <c r="C55" s="216" t="s">
        <v>28</v>
      </c>
      <c r="D55" s="216"/>
      <c r="E55" s="216"/>
      <c r="F55" s="216"/>
      <c r="G55" s="216" t="s">
        <v>143</v>
      </c>
      <c r="H55" s="216"/>
      <c r="I55" s="47"/>
      <c r="J55" s="10"/>
      <c r="K55" s="106"/>
      <c r="L55" s="1"/>
      <c r="M55" s="1"/>
    </row>
    <row r="56" spans="1:13" ht="16.5" customHeight="1" x14ac:dyDescent="0.25">
      <c r="A56" s="107" t="s">
        <v>283</v>
      </c>
      <c r="B56" s="29" t="s">
        <v>201</v>
      </c>
      <c r="C56" s="214" t="s">
        <v>145</v>
      </c>
      <c r="D56" s="214"/>
      <c r="E56" s="214"/>
      <c r="F56" s="214"/>
      <c r="G56" s="215">
        <f>'ADM LOCAL'!E18</f>
        <v>16231.588331500001</v>
      </c>
      <c r="H56" s="215"/>
      <c r="I56" s="47"/>
      <c r="J56" s="10"/>
      <c r="K56" s="106"/>
      <c r="L56" s="1"/>
      <c r="M56" s="1"/>
    </row>
    <row r="57" spans="1:13" ht="15" customHeight="1" x14ac:dyDescent="0.25">
      <c r="A57" s="107" t="s">
        <v>284</v>
      </c>
      <c r="B57" s="29" t="s">
        <v>201</v>
      </c>
      <c r="C57" s="214" t="s">
        <v>147</v>
      </c>
      <c r="D57" s="214"/>
      <c r="E57" s="214"/>
      <c r="F57" s="214"/>
      <c r="G57" s="215">
        <f>'CANTEIRO DE OBRA'!E17</f>
        <v>5627.9132240000008</v>
      </c>
      <c r="H57" s="215"/>
      <c r="I57" s="47"/>
      <c r="J57" s="10"/>
      <c r="K57" s="106"/>
      <c r="L57" s="1"/>
      <c r="M57" s="1"/>
    </row>
    <row r="58" spans="1:13" ht="14.25" customHeight="1" x14ac:dyDescent="0.25">
      <c r="A58" s="107" t="s">
        <v>285</v>
      </c>
      <c r="B58" s="29" t="s">
        <v>201</v>
      </c>
      <c r="C58" s="214" t="s">
        <v>149</v>
      </c>
      <c r="D58" s="214"/>
      <c r="E58" s="214"/>
      <c r="F58" s="214"/>
      <c r="G58" s="215">
        <f>'MOBILIZACAO EQUIPAMENTO'!E21</f>
        <v>10882.984399999999</v>
      </c>
      <c r="H58" s="215"/>
      <c r="I58" s="47"/>
      <c r="J58" s="10"/>
      <c r="K58" s="106"/>
      <c r="L58" s="1"/>
      <c r="M58" s="1"/>
    </row>
    <row r="59" spans="1:13" ht="12.75" customHeight="1" x14ac:dyDescent="0.25">
      <c r="A59" s="218" t="s">
        <v>150</v>
      </c>
      <c r="B59" s="218"/>
      <c r="C59" s="218"/>
      <c r="D59" s="218"/>
      <c r="E59" s="218"/>
      <c r="F59" s="218"/>
      <c r="G59" s="219">
        <f>SUM(G56:H58)</f>
        <v>32742.4859555</v>
      </c>
      <c r="H59" s="220"/>
      <c r="I59" s="47"/>
      <c r="J59" s="10"/>
      <c r="K59" s="106"/>
      <c r="L59" s="1"/>
      <c r="M59" s="1"/>
    </row>
    <row r="60" spans="1:13" ht="14.25" customHeight="1" x14ac:dyDescent="0.25">
      <c r="A60" s="1"/>
      <c r="B60" s="1"/>
      <c r="C60" s="1"/>
      <c r="D60" s="1"/>
      <c r="E60" s="1"/>
      <c r="F60" s="1"/>
      <c r="G60" s="1"/>
      <c r="H60" s="1"/>
      <c r="I60" s="47"/>
      <c r="J60" s="1"/>
      <c r="K60" s="1"/>
      <c r="L60" s="1"/>
      <c r="M60" s="1"/>
    </row>
    <row r="61" spans="1:13" ht="15" customHeight="1" x14ac:dyDescent="0.25">
      <c r="A61" s="223" t="s">
        <v>239</v>
      </c>
      <c r="B61" s="223"/>
      <c r="C61" s="223"/>
      <c r="D61" s="223"/>
      <c r="E61" s="223"/>
      <c r="F61" s="223"/>
      <c r="G61" s="14"/>
      <c r="H61" s="223" t="s">
        <v>155</v>
      </c>
      <c r="I61" s="223"/>
      <c r="J61" s="12"/>
      <c r="K61" s="12"/>
      <c r="L61" s="13"/>
      <c r="M61" s="1"/>
    </row>
    <row r="62" spans="1:13" x14ac:dyDescent="0.25">
      <c r="A62" s="222" t="s">
        <v>29</v>
      </c>
      <c r="B62" s="222"/>
      <c r="C62" s="222"/>
      <c r="D62" s="222"/>
      <c r="E62" s="222"/>
      <c r="F62" s="15">
        <f>K46+K28+K41+K52+G59</f>
        <v>293137.942523951</v>
      </c>
      <c r="G62" s="16"/>
      <c r="H62" s="111" t="s">
        <v>156</v>
      </c>
      <c r="I62" s="132">
        <f>F62/('DADOS RECAPEMENTO'!A4*'DADOS RECAPEMENTO'!B4)</f>
        <v>253.67608996845769</v>
      </c>
      <c r="J62" s="13"/>
      <c r="K62" s="13"/>
      <c r="L62" s="13"/>
      <c r="M62" s="1"/>
    </row>
    <row r="63" spans="1:13" ht="12.75" customHeight="1" x14ac:dyDescent="0.25">
      <c r="A63" s="1"/>
      <c r="B63" s="4"/>
      <c r="C63" s="1"/>
      <c r="D63" s="1"/>
      <c r="E63" s="1"/>
      <c r="F63" s="1"/>
      <c r="G63" s="1"/>
      <c r="H63" s="112" t="s">
        <v>154</v>
      </c>
      <c r="I63" s="133"/>
      <c r="J63" s="1"/>
      <c r="K63" s="1"/>
      <c r="L63" s="1"/>
      <c r="M63" s="1"/>
    </row>
    <row r="64" spans="1:13" ht="0.75" hidden="1" customHeight="1" x14ac:dyDescent="0.25">
      <c r="A64" s="1"/>
      <c r="B64" s="1"/>
      <c r="C64" s="1"/>
    </row>
    <row r="65" spans="1:15" hidden="1" x14ac:dyDescent="0.25">
      <c r="H65" t="s">
        <v>9</v>
      </c>
    </row>
    <row r="66" spans="1:15" ht="15.75" x14ac:dyDescent="0.25">
      <c r="A66" s="213" t="s">
        <v>261</v>
      </c>
      <c r="B66" s="213"/>
      <c r="C66" s="213"/>
      <c r="D66" s="213"/>
      <c r="E66" s="213"/>
      <c r="F66" s="213"/>
      <c r="G66" s="213"/>
      <c r="H66" s="213"/>
      <c r="I66" s="213"/>
      <c r="J66" s="213"/>
      <c r="K66" s="213"/>
    </row>
    <row r="67" spans="1:15" ht="17.25" customHeight="1" x14ac:dyDescent="0.25"/>
    <row r="68" spans="1:15" ht="17.25" customHeight="1" x14ac:dyDescent="0.25">
      <c r="A68" s="221" t="s">
        <v>84</v>
      </c>
      <c r="B68" s="221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8"/>
      <c r="N68" s="28"/>
      <c r="O68" s="28"/>
    </row>
    <row r="69" spans="1:15" ht="15" customHeight="1" x14ac:dyDescent="0.25">
      <c r="A69" s="217" t="s">
        <v>83</v>
      </c>
      <c r="B69" s="217"/>
      <c r="C69" s="217"/>
      <c r="D69" s="217"/>
      <c r="E69" s="217"/>
      <c r="F69" s="217"/>
      <c r="G69" s="217"/>
      <c r="H69" s="217"/>
      <c r="I69" s="217"/>
      <c r="J69" s="217"/>
      <c r="K69" s="217"/>
      <c r="L69" s="217"/>
    </row>
    <row r="70" spans="1:15" ht="15.75" x14ac:dyDescent="0.25">
      <c r="A70" s="217" t="s">
        <v>237</v>
      </c>
      <c r="B70" s="217"/>
      <c r="C70" s="217"/>
      <c r="D70" s="217"/>
      <c r="E70" s="217"/>
      <c r="F70" s="217"/>
      <c r="G70" s="217"/>
      <c r="H70" s="217"/>
      <c r="I70" s="217"/>
      <c r="J70" s="217"/>
      <c r="K70" s="217"/>
      <c r="L70" s="217"/>
    </row>
    <row r="71" spans="1:15" ht="15" customHeight="1" x14ac:dyDescent="0.25">
      <c r="A71" s="1"/>
      <c r="B71" s="1"/>
      <c r="C71" s="1"/>
    </row>
    <row r="73" spans="1:15" ht="15" customHeight="1" x14ac:dyDescent="0.25">
      <c r="A73" s="1"/>
      <c r="B73" s="1"/>
      <c r="C73" s="1"/>
    </row>
    <row r="75" spans="1:15" ht="15" customHeight="1" x14ac:dyDescent="0.25"/>
    <row r="76" spans="1:15" x14ac:dyDescent="0.25">
      <c r="A76" s="2"/>
      <c r="B76" s="2"/>
      <c r="C76" s="2"/>
    </row>
    <row r="77" spans="1:15" x14ac:dyDescent="0.25">
      <c r="A77" s="1"/>
      <c r="B77" s="1"/>
      <c r="C77" s="1"/>
    </row>
    <row r="78" spans="1:15" x14ac:dyDescent="0.25">
      <c r="A78" s="1"/>
      <c r="B78" s="1"/>
      <c r="C78" s="1"/>
    </row>
    <row r="80" spans="1:15" x14ac:dyDescent="0.25">
      <c r="A80" s="1"/>
      <c r="B80" s="1"/>
      <c r="C80" s="1"/>
    </row>
    <row r="83" spans="1:3" x14ac:dyDescent="0.25">
      <c r="A83" s="2"/>
      <c r="B83" s="2"/>
      <c r="C83" s="2"/>
    </row>
    <row r="84" spans="1:3" x14ac:dyDescent="0.25">
      <c r="A84" s="1"/>
      <c r="B84" s="1"/>
      <c r="C84" s="1"/>
    </row>
    <row r="85" spans="1:3" x14ac:dyDescent="0.25">
      <c r="A85" s="1"/>
      <c r="B85" s="1"/>
      <c r="C85" s="1"/>
    </row>
    <row r="87" spans="1:3" x14ac:dyDescent="0.25">
      <c r="A87" s="1"/>
      <c r="B87" s="1"/>
      <c r="C87" s="1"/>
    </row>
    <row r="90" spans="1:3" x14ac:dyDescent="0.25">
      <c r="A90" s="2"/>
      <c r="B90" s="2"/>
      <c r="C90" s="2"/>
    </row>
    <row r="91" spans="1:3" x14ac:dyDescent="0.25">
      <c r="A91" s="1"/>
      <c r="B91" s="1"/>
      <c r="C91" s="1"/>
    </row>
    <row r="92" spans="1:3" x14ac:dyDescent="0.25">
      <c r="A92" s="1"/>
      <c r="B92" s="1"/>
      <c r="C92" s="1"/>
    </row>
    <row r="94" spans="1:3" x14ac:dyDescent="0.25">
      <c r="A94" s="1"/>
      <c r="B94" s="1"/>
      <c r="C94" s="1"/>
    </row>
    <row r="97" spans="1:3" x14ac:dyDescent="0.25">
      <c r="A97" s="2"/>
      <c r="B97" s="2"/>
      <c r="C97" s="2"/>
    </row>
    <row r="98" spans="1:3" x14ac:dyDescent="0.25">
      <c r="A98" s="1"/>
      <c r="B98" s="1"/>
      <c r="C98" s="1"/>
    </row>
    <row r="99" spans="1:3" x14ac:dyDescent="0.25">
      <c r="A99" s="1"/>
      <c r="B99" s="1"/>
      <c r="C99" s="1"/>
    </row>
    <row r="101" spans="1:3" x14ac:dyDescent="0.25">
      <c r="A101" s="1"/>
      <c r="B101" s="1"/>
      <c r="C101" s="1"/>
    </row>
    <row r="104" spans="1:3" x14ac:dyDescent="0.25">
      <c r="A104" s="2"/>
      <c r="B104" s="2"/>
      <c r="C104" s="2"/>
    </row>
    <row r="105" spans="1:3" x14ac:dyDescent="0.25">
      <c r="A105" s="1"/>
      <c r="B105" s="1"/>
      <c r="C105" s="1"/>
    </row>
    <row r="106" spans="1:3" x14ac:dyDescent="0.25">
      <c r="A106" s="1"/>
      <c r="B106" s="1"/>
      <c r="C106" s="1"/>
    </row>
    <row r="108" spans="1:3" x14ac:dyDescent="0.25">
      <c r="A108" s="1"/>
      <c r="B108" s="1"/>
      <c r="C108" s="1"/>
    </row>
    <row r="111" spans="1:3" x14ac:dyDescent="0.25">
      <c r="A111" s="2"/>
      <c r="B111" s="2"/>
      <c r="C111" s="2"/>
    </row>
    <row r="112" spans="1:3" x14ac:dyDescent="0.25">
      <c r="A112" s="1"/>
      <c r="B112" s="1"/>
      <c r="C112" s="1"/>
    </row>
    <row r="113" spans="1:3" x14ac:dyDescent="0.25">
      <c r="A113" s="1"/>
      <c r="B113" s="1"/>
      <c r="C113" s="1"/>
    </row>
    <row r="115" spans="1:3" x14ac:dyDescent="0.25">
      <c r="A115" s="1"/>
      <c r="B115" s="1"/>
      <c r="C115" s="1"/>
    </row>
    <row r="118" spans="1:3" x14ac:dyDescent="0.25">
      <c r="A118" s="2"/>
      <c r="B118" s="2"/>
      <c r="C118" s="2"/>
    </row>
    <row r="119" spans="1:3" x14ac:dyDescent="0.25">
      <c r="A119" s="1"/>
      <c r="B119" s="1"/>
      <c r="C119" s="1"/>
    </row>
    <row r="120" spans="1:3" x14ac:dyDescent="0.25">
      <c r="A120" s="1"/>
      <c r="B120" s="1"/>
      <c r="C120" s="1"/>
    </row>
    <row r="122" spans="1:3" x14ac:dyDescent="0.25">
      <c r="A122" s="1"/>
      <c r="B122" s="1"/>
      <c r="C122" s="1"/>
    </row>
    <row r="125" spans="1:3" x14ac:dyDescent="0.25">
      <c r="A125" s="2"/>
      <c r="B125" s="2"/>
      <c r="C125" s="2"/>
    </row>
    <row r="126" spans="1:3" x14ac:dyDescent="0.25">
      <c r="A126" s="1"/>
      <c r="B126" s="1"/>
      <c r="C126" s="1"/>
    </row>
    <row r="127" spans="1:3" x14ac:dyDescent="0.25">
      <c r="A127" s="1"/>
      <c r="B127" s="1"/>
      <c r="C127" s="1"/>
    </row>
    <row r="129" spans="1:3" x14ac:dyDescent="0.25">
      <c r="A129" s="1"/>
      <c r="B129" s="1"/>
      <c r="C129" s="1"/>
    </row>
    <row r="132" spans="1:3" x14ac:dyDescent="0.25">
      <c r="A132" s="2"/>
      <c r="B132" s="2"/>
      <c r="C132" s="2"/>
    </row>
    <row r="133" spans="1:3" x14ac:dyDescent="0.25">
      <c r="A133" s="1"/>
      <c r="B133" s="1"/>
      <c r="C133" s="1"/>
    </row>
    <row r="134" spans="1:3" x14ac:dyDescent="0.25">
      <c r="A134" s="1"/>
      <c r="B134" s="1"/>
      <c r="C134" s="1"/>
    </row>
    <row r="136" spans="1:3" x14ac:dyDescent="0.25">
      <c r="A136" s="1"/>
      <c r="B136" s="1"/>
      <c r="C136" s="1"/>
    </row>
    <row r="139" spans="1:3" x14ac:dyDescent="0.25">
      <c r="A139" s="2"/>
      <c r="B139" s="2"/>
      <c r="C139" s="2"/>
    </row>
    <row r="140" spans="1:3" x14ac:dyDescent="0.25">
      <c r="A140" s="1"/>
      <c r="B140" s="1"/>
      <c r="C140" s="1"/>
    </row>
    <row r="141" spans="1:3" x14ac:dyDescent="0.25">
      <c r="A141" s="1"/>
      <c r="B141" s="1"/>
      <c r="C141" s="1"/>
    </row>
    <row r="143" spans="1:3" x14ac:dyDescent="0.25">
      <c r="A143" s="1"/>
      <c r="B143" s="1"/>
      <c r="C143" s="1"/>
    </row>
    <row r="146" spans="1:3" x14ac:dyDescent="0.25">
      <c r="A146" s="2"/>
      <c r="B146" s="2"/>
      <c r="C146" s="2"/>
    </row>
    <row r="147" spans="1:3" x14ac:dyDescent="0.25">
      <c r="A147" s="1"/>
      <c r="B147" s="1"/>
      <c r="C147" s="1"/>
    </row>
    <row r="148" spans="1:3" x14ac:dyDescent="0.25">
      <c r="A148" s="1"/>
      <c r="B148" s="1"/>
      <c r="C148" s="1"/>
    </row>
    <row r="150" spans="1:3" x14ac:dyDescent="0.25">
      <c r="A150" s="1"/>
      <c r="B150" s="1"/>
      <c r="C150" s="1"/>
    </row>
    <row r="153" spans="1:3" x14ac:dyDescent="0.25">
      <c r="A153" s="2"/>
      <c r="B153" s="2"/>
      <c r="C153" s="2"/>
    </row>
    <row r="154" spans="1:3" x14ac:dyDescent="0.25">
      <c r="A154" s="1"/>
      <c r="B154" s="1"/>
      <c r="C154" s="1"/>
    </row>
    <row r="155" spans="1:3" x14ac:dyDescent="0.25">
      <c r="A155" s="1"/>
      <c r="B155" s="1"/>
      <c r="C155" s="1"/>
    </row>
    <row r="157" spans="1:3" x14ac:dyDescent="0.25">
      <c r="A157" s="1"/>
      <c r="B157" s="1"/>
      <c r="C157" s="1"/>
    </row>
    <row r="160" spans="1:3" x14ac:dyDescent="0.25">
      <c r="A160" s="2"/>
      <c r="B160" s="2"/>
      <c r="C160" s="2"/>
    </row>
    <row r="161" spans="1:3" x14ac:dyDescent="0.25">
      <c r="A161" s="1"/>
      <c r="B161" s="1"/>
      <c r="C161" s="1"/>
    </row>
    <row r="162" spans="1:3" x14ac:dyDescent="0.25">
      <c r="A162" s="1"/>
      <c r="B162" s="1"/>
      <c r="C162" s="1"/>
    </row>
    <row r="164" spans="1:3" x14ac:dyDescent="0.25">
      <c r="A164" s="1"/>
      <c r="B164" s="1"/>
      <c r="C164" s="1"/>
    </row>
    <row r="167" spans="1:3" x14ac:dyDescent="0.25">
      <c r="A167" s="2"/>
      <c r="B167" s="2"/>
      <c r="C167" s="2"/>
    </row>
    <row r="168" spans="1:3" x14ac:dyDescent="0.25">
      <c r="A168" s="1"/>
      <c r="B168" s="1"/>
      <c r="C168" s="1"/>
    </row>
    <row r="169" spans="1:3" x14ac:dyDescent="0.25">
      <c r="A169" s="1"/>
      <c r="B169" s="1"/>
      <c r="C169" s="1"/>
    </row>
    <row r="171" spans="1:3" x14ac:dyDescent="0.25">
      <c r="A171" s="1"/>
      <c r="B171" s="1"/>
      <c r="C171" s="1"/>
    </row>
    <row r="174" spans="1:3" x14ac:dyDescent="0.25">
      <c r="A174" s="2"/>
      <c r="B174" s="2"/>
      <c r="C174" s="2"/>
    </row>
    <row r="175" spans="1:3" x14ac:dyDescent="0.25">
      <c r="A175" s="1"/>
      <c r="B175" s="1"/>
      <c r="C175" s="1"/>
    </row>
    <row r="176" spans="1:3" x14ac:dyDescent="0.25">
      <c r="A176" s="1"/>
      <c r="B176" s="1"/>
      <c r="C176" s="1"/>
    </row>
    <row r="178" spans="1:3" x14ac:dyDescent="0.25">
      <c r="A178" s="1"/>
      <c r="B178" s="1"/>
      <c r="C178" s="1"/>
    </row>
    <row r="181" spans="1:3" x14ac:dyDescent="0.25">
      <c r="A181" s="2"/>
      <c r="B181" s="2"/>
      <c r="C181" s="2"/>
    </row>
    <row r="182" spans="1:3" x14ac:dyDescent="0.25">
      <c r="A182" s="1"/>
      <c r="B182" s="1"/>
      <c r="C182" s="1"/>
    </row>
    <row r="183" spans="1:3" x14ac:dyDescent="0.25">
      <c r="A183" s="1"/>
      <c r="B183" s="1"/>
      <c r="C183" s="1"/>
    </row>
    <row r="185" spans="1:3" x14ac:dyDescent="0.25">
      <c r="A185" s="1"/>
      <c r="B185" s="1"/>
      <c r="C185" s="1"/>
    </row>
    <row r="188" spans="1:3" x14ac:dyDescent="0.25">
      <c r="A188" s="2"/>
      <c r="B188" s="2"/>
      <c r="C188" s="2"/>
    </row>
    <row r="189" spans="1:3" x14ac:dyDescent="0.25">
      <c r="A189" s="1"/>
      <c r="B189" s="1"/>
      <c r="C189" s="1"/>
    </row>
    <row r="190" spans="1:3" x14ac:dyDescent="0.25">
      <c r="A190" s="1"/>
      <c r="B190" s="1"/>
      <c r="C190" s="1"/>
    </row>
    <row r="192" spans="1:3" x14ac:dyDescent="0.25">
      <c r="A192" s="1"/>
      <c r="B192" s="1"/>
      <c r="C192" s="1"/>
    </row>
    <row r="195" spans="1:3" x14ac:dyDescent="0.25">
      <c r="A195" s="2"/>
      <c r="B195" s="2"/>
      <c r="C195" s="2"/>
    </row>
    <row r="196" spans="1:3" x14ac:dyDescent="0.25">
      <c r="A196" s="1"/>
      <c r="B196" s="1"/>
      <c r="C196" s="1"/>
    </row>
    <row r="197" spans="1:3" x14ac:dyDescent="0.25">
      <c r="A197" s="1"/>
      <c r="B197" s="1"/>
      <c r="C197" s="1"/>
    </row>
    <row r="199" spans="1:3" x14ac:dyDescent="0.25">
      <c r="A199" s="1"/>
      <c r="B199" s="1"/>
      <c r="C199" s="1"/>
    </row>
    <row r="202" spans="1:3" x14ac:dyDescent="0.25">
      <c r="A202" s="2"/>
      <c r="B202" s="2"/>
      <c r="C202" s="2"/>
    </row>
    <row r="203" spans="1:3" x14ac:dyDescent="0.25">
      <c r="A203" s="1"/>
      <c r="B203" s="1"/>
      <c r="C203" s="1"/>
    </row>
    <row r="204" spans="1:3" x14ac:dyDescent="0.25">
      <c r="A204" s="1"/>
      <c r="B204" s="1"/>
      <c r="C204" s="1"/>
    </row>
    <row r="206" spans="1:3" x14ac:dyDescent="0.25">
      <c r="A206" s="1"/>
      <c r="B206" s="1"/>
      <c r="C206" s="1"/>
    </row>
    <row r="209" spans="1:3" x14ac:dyDescent="0.25">
      <c r="A209" s="2"/>
      <c r="B209" s="2"/>
      <c r="C209" s="2"/>
    </row>
    <row r="210" spans="1:3" x14ac:dyDescent="0.25">
      <c r="A210" s="1"/>
      <c r="B210" s="1"/>
      <c r="C210" s="1"/>
    </row>
    <row r="211" spans="1:3" x14ac:dyDescent="0.25">
      <c r="A211" s="1"/>
      <c r="B211" s="1"/>
      <c r="C211" s="1"/>
    </row>
    <row r="213" spans="1:3" x14ac:dyDescent="0.25">
      <c r="A213" s="1"/>
      <c r="B213" s="1"/>
      <c r="C213" s="1"/>
    </row>
    <row r="216" spans="1:3" x14ac:dyDescent="0.25">
      <c r="A216" s="2"/>
      <c r="B216" s="2"/>
      <c r="C216" s="2"/>
    </row>
    <row r="217" spans="1:3" x14ac:dyDescent="0.25">
      <c r="A217" s="1"/>
      <c r="B217" s="1"/>
      <c r="C217" s="1"/>
    </row>
    <row r="218" spans="1:3" x14ac:dyDescent="0.25">
      <c r="A218" s="1"/>
      <c r="B218" s="1"/>
      <c r="C218" s="1"/>
    </row>
    <row r="220" spans="1:3" x14ac:dyDescent="0.25">
      <c r="A220" s="1"/>
      <c r="B220" s="1"/>
      <c r="C220" s="1"/>
    </row>
    <row r="223" spans="1:3" x14ac:dyDescent="0.25">
      <c r="A223" s="2"/>
      <c r="B223" s="2"/>
      <c r="C223" s="2"/>
    </row>
    <row r="224" spans="1:3" x14ac:dyDescent="0.25">
      <c r="A224" s="1"/>
      <c r="B224" s="1"/>
      <c r="C224" s="1"/>
    </row>
    <row r="225" spans="1:3" x14ac:dyDescent="0.25">
      <c r="A225" s="1"/>
      <c r="B225" s="1"/>
      <c r="C225" s="1"/>
    </row>
    <row r="227" spans="1:3" x14ac:dyDescent="0.25">
      <c r="A227" s="1"/>
      <c r="B227" s="1"/>
      <c r="C227" s="1"/>
    </row>
    <row r="230" spans="1:3" x14ac:dyDescent="0.25">
      <c r="A230" s="2"/>
      <c r="B230" s="2"/>
      <c r="C230" s="2"/>
    </row>
    <row r="231" spans="1:3" x14ac:dyDescent="0.25">
      <c r="A231" s="1"/>
      <c r="B231" s="1"/>
      <c r="C231" s="1"/>
    </row>
    <row r="232" spans="1:3" x14ac:dyDescent="0.25">
      <c r="A232" s="1"/>
      <c r="B232" s="1"/>
      <c r="C232" s="1"/>
    </row>
    <row r="234" spans="1:3" x14ac:dyDescent="0.25">
      <c r="A234" s="1"/>
      <c r="B234" s="1"/>
      <c r="C234" s="1"/>
    </row>
    <row r="237" spans="1:3" x14ac:dyDescent="0.25">
      <c r="A237" s="2"/>
      <c r="B237" s="2"/>
      <c r="C237" s="2"/>
    </row>
    <row r="238" spans="1:3" x14ac:dyDescent="0.25">
      <c r="A238" s="1"/>
      <c r="B238" s="1"/>
      <c r="C238" s="1"/>
    </row>
    <row r="239" spans="1:3" x14ac:dyDescent="0.25">
      <c r="A239" s="1"/>
      <c r="B239" s="1"/>
      <c r="C239" s="1"/>
    </row>
    <row r="241" spans="1:3" x14ac:dyDescent="0.25">
      <c r="A241" s="1"/>
      <c r="B241" s="1"/>
      <c r="C241" s="1"/>
    </row>
    <row r="244" spans="1:3" x14ac:dyDescent="0.25">
      <c r="A244" s="2"/>
      <c r="B244" s="2"/>
      <c r="C244" s="2"/>
    </row>
    <row r="245" spans="1:3" x14ac:dyDescent="0.25">
      <c r="A245" s="1"/>
      <c r="B245" s="1"/>
      <c r="C245" s="1"/>
    </row>
    <row r="246" spans="1:3" x14ac:dyDescent="0.25">
      <c r="A246" s="1"/>
      <c r="B246" s="1"/>
      <c r="C246" s="1"/>
    </row>
    <row r="248" spans="1:3" x14ac:dyDescent="0.25">
      <c r="A248" s="1"/>
      <c r="B248" s="1"/>
      <c r="C248" s="1"/>
    </row>
    <row r="251" spans="1:3" x14ac:dyDescent="0.25">
      <c r="A251" s="2"/>
      <c r="B251" s="2"/>
      <c r="C251" s="2"/>
    </row>
    <row r="252" spans="1:3" x14ac:dyDescent="0.25">
      <c r="A252" s="1"/>
      <c r="B252" s="1"/>
      <c r="C252" s="1"/>
    </row>
    <row r="253" spans="1:3" x14ac:dyDescent="0.25">
      <c r="A253" s="1"/>
      <c r="B253" s="1"/>
      <c r="C253" s="1"/>
    </row>
    <row r="255" spans="1:3" x14ac:dyDescent="0.25">
      <c r="A255" s="1"/>
      <c r="B255" s="1"/>
      <c r="C255" s="1"/>
    </row>
    <row r="258" spans="1:3" x14ac:dyDescent="0.25">
      <c r="A258" s="2"/>
      <c r="B258" s="2"/>
      <c r="C258" s="2"/>
    </row>
    <row r="259" spans="1:3" x14ac:dyDescent="0.25">
      <c r="A259" s="1"/>
      <c r="B259" s="1"/>
      <c r="C259" s="1"/>
    </row>
    <row r="260" spans="1:3" x14ac:dyDescent="0.25">
      <c r="A260" s="1"/>
      <c r="B260" s="1"/>
      <c r="C260" s="1"/>
    </row>
    <row r="262" spans="1:3" x14ac:dyDescent="0.25">
      <c r="A262" s="1"/>
      <c r="B262" s="1"/>
      <c r="C262" s="1"/>
    </row>
    <row r="265" spans="1:3" x14ac:dyDescent="0.25">
      <c r="A265" s="2"/>
      <c r="B265" s="2"/>
      <c r="C265" s="2"/>
    </row>
    <row r="266" spans="1:3" x14ac:dyDescent="0.25">
      <c r="A266" s="1"/>
      <c r="B266" s="1"/>
      <c r="C266" s="1"/>
    </row>
    <row r="267" spans="1:3" x14ac:dyDescent="0.25">
      <c r="A267" s="1"/>
      <c r="B267" s="1"/>
      <c r="C267" s="1"/>
    </row>
    <row r="269" spans="1:3" x14ac:dyDescent="0.25">
      <c r="A269" s="1"/>
      <c r="B269" s="1"/>
      <c r="C269" s="1"/>
    </row>
    <row r="272" spans="1:3" x14ac:dyDescent="0.25">
      <c r="A272" s="1"/>
      <c r="B272" s="1"/>
      <c r="C272" s="1"/>
    </row>
    <row r="275" spans="1:3" x14ac:dyDescent="0.25">
      <c r="A275" s="2"/>
      <c r="B275" s="2"/>
      <c r="C275" s="2"/>
    </row>
    <row r="276" spans="1:3" x14ac:dyDescent="0.25">
      <c r="A276" s="1"/>
      <c r="B276" s="1"/>
      <c r="C276" s="1"/>
    </row>
    <row r="277" spans="1:3" x14ac:dyDescent="0.25">
      <c r="A277" s="1"/>
      <c r="B277" s="1"/>
      <c r="C277" s="1"/>
    </row>
    <row r="279" spans="1:3" x14ac:dyDescent="0.25">
      <c r="A279" s="1"/>
      <c r="B279" s="1"/>
      <c r="C279" s="1"/>
    </row>
    <row r="282" spans="1:3" x14ac:dyDescent="0.25">
      <c r="A282" s="2"/>
      <c r="B282" s="2"/>
      <c r="C282" s="2"/>
    </row>
    <row r="283" spans="1:3" x14ac:dyDescent="0.25">
      <c r="A283" s="1"/>
      <c r="B283" s="1"/>
      <c r="C283" s="1"/>
    </row>
    <row r="284" spans="1:3" x14ac:dyDescent="0.25">
      <c r="A284" s="1"/>
      <c r="B284" s="1"/>
      <c r="C284" s="1"/>
    </row>
    <row r="286" spans="1:3" x14ac:dyDescent="0.25">
      <c r="A286" s="1"/>
      <c r="B286" s="1"/>
      <c r="C286" s="1"/>
    </row>
    <row r="289" spans="1:3" x14ac:dyDescent="0.25">
      <c r="A289" s="2"/>
      <c r="B289" s="2"/>
      <c r="C289" s="2"/>
    </row>
    <row r="290" spans="1:3" x14ac:dyDescent="0.25">
      <c r="A290" s="1"/>
      <c r="B290" s="1"/>
      <c r="C290" s="1"/>
    </row>
    <row r="291" spans="1:3" x14ac:dyDescent="0.25">
      <c r="A291" s="1"/>
      <c r="B291" s="1"/>
      <c r="C291" s="1"/>
    </row>
    <row r="293" spans="1:3" x14ac:dyDescent="0.25">
      <c r="A293" s="1"/>
      <c r="B293" s="1"/>
      <c r="C293" s="1"/>
    </row>
    <row r="296" spans="1:3" x14ac:dyDescent="0.25">
      <c r="A296" s="2"/>
      <c r="B296" s="2"/>
      <c r="C296" s="2"/>
    </row>
    <row r="297" spans="1:3" x14ac:dyDescent="0.25">
      <c r="A297" s="1"/>
      <c r="B297" s="1"/>
      <c r="C297" s="1"/>
    </row>
    <row r="298" spans="1:3" x14ac:dyDescent="0.25">
      <c r="A298" s="1"/>
      <c r="B298" s="1"/>
      <c r="C298" s="1"/>
    </row>
    <row r="300" spans="1:3" x14ac:dyDescent="0.25">
      <c r="A300" s="1"/>
      <c r="B300" s="1"/>
      <c r="C300" s="1"/>
    </row>
    <row r="303" spans="1:3" x14ac:dyDescent="0.25">
      <c r="A303" s="2"/>
      <c r="B303" s="2"/>
      <c r="C303" s="2"/>
    </row>
    <row r="304" spans="1:3" x14ac:dyDescent="0.25">
      <c r="A304" s="1"/>
      <c r="B304" s="1"/>
      <c r="C304" s="1"/>
    </row>
    <row r="305" spans="1:3" x14ac:dyDescent="0.25">
      <c r="A305" s="1"/>
      <c r="B305" s="1"/>
      <c r="C305" s="1"/>
    </row>
    <row r="307" spans="1:3" x14ac:dyDescent="0.25">
      <c r="A307" s="1"/>
      <c r="B307" s="1"/>
      <c r="C307" s="1"/>
    </row>
    <row r="310" spans="1:3" x14ac:dyDescent="0.25">
      <c r="A310" s="2"/>
      <c r="B310" s="2"/>
      <c r="C310" s="2"/>
    </row>
    <row r="311" spans="1:3" x14ac:dyDescent="0.25">
      <c r="A311" s="1"/>
      <c r="B311" s="1"/>
      <c r="C311" s="1"/>
    </row>
    <row r="312" spans="1:3" x14ac:dyDescent="0.25">
      <c r="A312" s="1"/>
      <c r="B312" s="1"/>
      <c r="C312" s="1"/>
    </row>
    <row r="314" spans="1:3" x14ac:dyDescent="0.25">
      <c r="A314" s="1"/>
      <c r="B314" s="1"/>
      <c r="C314" s="1"/>
    </row>
    <row r="317" spans="1:3" x14ac:dyDescent="0.25">
      <c r="A317" s="2"/>
      <c r="B317" s="2"/>
      <c r="C317" s="2"/>
    </row>
    <row r="318" spans="1:3" x14ac:dyDescent="0.25">
      <c r="A318" s="1"/>
      <c r="B318" s="1"/>
      <c r="C318" s="1"/>
    </row>
    <row r="319" spans="1:3" x14ac:dyDescent="0.25">
      <c r="A319" s="1"/>
      <c r="B319" s="1"/>
      <c r="C319" s="1"/>
    </row>
    <row r="321" spans="1:3" x14ac:dyDescent="0.25">
      <c r="A321" s="1"/>
      <c r="B321" s="1"/>
      <c r="C321" s="1"/>
    </row>
    <row r="324" spans="1:3" x14ac:dyDescent="0.25">
      <c r="A324" s="2"/>
      <c r="B324" s="2"/>
      <c r="C324" s="2"/>
    </row>
    <row r="325" spans="1:3" x14ac:dyDescent="0.25">
      <c r="A325" s="1"/>
      <c r="B325" s="1"/>
      <c r="C325" s="1"/>
    </row>
    <row r="326" spans="1:3" x14ac:dyDescent="0.25">
      <c r="A326" s="1"/>
      <c r="B326" s="1"/>
      <c r="C326" s="1"/>
    </row>
    <row r="328" spans="1:3" x14ac:dyDescent="0.25">
      <c r="A328" s="1"/>
      <c r="B328" s="1"/>
      <c r="C328" s="1"/>
    </row>
    <row r="331" spans="1:3" x14ac:dyDescent="0.25">
      <c r="A331" s="2"/>
      <c r="B331" s="2"/>
      <c r="C331" s="2"/>
    </row>
    <row r="332" spans="1:3" x14ac:dyDescent="0.25">
      <c r="A332" s="1"/>
      <c r="B332" s="1"/>
      <c r="C332" s="1"/>
    </row>
    <row r="333" spans="1:3" x14ac:dyDescent="0.25">
      <c r="A333" s="1"/>
      <c r="B333" s="1"/>
      <c r="C333" s="1"/>
    </row>
    <row r="335" spans="1:3" x14ac:dyDescent="0.25">
      <c r="A335" s="1"/>
      <c r="B335" s="1"/>
      <c r="C335" s="1"/>
    </row>
    <row r="338" spans="1:3" x14ac:dyDescent="0.25">
      <c r="A338" s="2"/>
      <c r="B338" s="2"/>
      <c r="C338" s="2"/>
    </row>
    <row r="339" spans="1:3" x14ac:dyDescent="0.25">
      <c r="A339" s="1"/>
      <c r="B339" s="1"/>
      <c r="C339" s="1"/>
    </row>
    <row r="340" spans="1:3" x14ac:dyDescent="0.25">
      <c r="A340" s="1"/>
      <c r="B340" s="1"/>
      <c r="C340" s="1"/>
    </row>
    <row r="342" spans="1:3" x14ac:dyDescent="0.25">
      <c r="A342" s="1"/>
      <c r="B342" s="1"/>
      <c r="C342" s="1"/>
    </row>
    <row r="345" spans="1:3" x14ac:dyDescent="0.25">
      <c r="A345" s="2"/>
      <c r="B345" s="2"/>
      <c r="C345" s="2"/>
    </row>
    <row r="346" spans="1:3" x14ac:dyDescent="0.25">
      <c r="A346" s="1"/>
      <c r="B346" s="1"/>
      <c r="C346" s="1"/>
    </row>
    <row r="347" spans="1:3" x14ac:dyDescent="0.25">
      <c r="A347" s="1"/>
      <c r="B347" s="1"/>
      <c r="C347" s="1"/>
    </row>
    <row r="349" spans="1:3" x14ac:dyDescent="0.25">
      <c r="A349" s="1"/>
      <c r="B349" s="1"/>
      <c r="C349" s="1"/>
    </row>
    <row r="352" spans="1:3" x14ac:dyDescent="0.25">
      <c r="A352" s="2"/>
      <c r="B352" s="2"/>
      <c r="C352" s="2"/>
    </row>
    <row r="353" spans="1:3" x14ac:dyDescent="0.25">
      <c r="A353" s="1"/>
      <c r="B353" s="1"/>
      <c r="C353" s="1"/>
    </row>
    <row r="354" spans="1:3" x14ac:dyDescent="0.25">
      <c r="A354" s="1"/>
      <c r="B354" s="1"/>
      <c r="C354" s="1"/>
    </row>
    <row r="356" spans="1:3" x14ac:dyDescent="0.25">
      <c r="A356" s="1"/>
      <c r="B356" s="1"/>
      <c r="C356" s="1"/>
    </row>
    <row r="359" spans="1:3" x14ac:dyDescent="0.25">
      <c r="A359" s="2"/>
      <c r="B359" s="2"/>
      <c r="C359" s="2"/>
    </row>
    <row r="360" spans="1:3" x14ac:dyDescent="0.25">
      <c r="A360" s="1"/>
      <c r="B360" s="1"/>
      <c r="C360" s="1"/>
    </row>
    <row r="361" spans="1:3" x14ac:dyDescent="0.25">
      <c r="A361" s="1"/>
      <c r="B361" s="1"/>
      <c r="C361" s="1"/>
    </row>
    <row r="363" spans="1:3" x14ac:dyDescent="0.25">
      <c r="A363" s="1"/>
      <c r="B363" s="1"/>
      <c r="C363" s="1"/>
    </row>
    <row r="366" spans="1:3" x14ac:dyDescent="0.25">
      <c r="A366" s="2"/>
      <c r="B366" s="2"/>
      <c r="C366" s="2"/>
    </row>
    <row r="367" spans="1:3" x14ac:dyDescent="0.25">
      <c r="A367" s="1"/>
      <c r="B367" s="1"/>
      <c r="C367" s="1"/>
    </row>
    <row r="368" spans="1:3" x14ac:dyDescent="0.25">
      <c r="A368" s="1"/>
      <c r="B368" s="1"/>
      <c r="C368" s="1"/>
    </row>
    <row r="370" spans="1:3" x14ac:dyDescent="0.25">
      <c r="A370" s="1"/>
      <c r="B370" s="1"/>
      <c r="C370" s="1"/>
    </row>
    <row r="373" spans="1:3" x14ac:dyDescent="0.25">
      <c r="A373" s="2"/>
      <c r="B373" s="2"/>
      <c r="C373" s="2"/>
    </row>
    <row r="374" spans="1:3" x14ac:dyDescent="0.25">
      <c r="A374" s="1"/>
      <c r="B374" s="1"/>
      <c r="C374" s="1"/>
    </row>
    <row r="375" spans="1:3" x14ac:dyDescent="0.25">
      <c r="A375" s="1"/>
      <c r="B375" s="1"/>
      <c r="C375" s="1"/>
    </row>
    <row r="377" spans="1:3" x14ac:dyDescent="0.25">
      <c r="A377" s="1"/>
      <c r="B377" s="1"/>
      <c r="C377" s="1"/>
    </row>
    <row r="380" spans="1:3" x14ac:dyDescent="0.25">
      <c r="A380" s="2"/>
      <c r="B380" s="2"/>
      <c r="C380" s="2"/>
    </row>
    <row r="381" spans="1:3" x14ac:dyDescent="0.25">
      <c r="A381" s="1"/>
      <c r="B381" s="1"/>
      <c r="C381" s="1"/>
    </row>
    <row r="382" spans="1:3" x14ac:dyDescent="0.25">
      <c r="A382" s="1"/>
      <c r="B382" s="1"/>
      <c r="C382" s="1"/>
    </row>
    <row r="384" spans="1:3" x14ac:dyDescent="0.25">
      <c r="A384" s="1"/>
      <c r="B384" s="1"/>
      <c r="C384" s="1"/>
    </row>
    <row r="387" spans="1:3" x14ac:dyDescent="0.25">
      <c r="A387" s="2"/>
      <c r="B387" s="2"/>
      <c r="C387" s="2"/>
    </row>
    <row r="388" spans="1:3" x14ac:dyDescent="0.25">
      <c r="A388" s="1"/>
      <c r="B388" s="1"/>
      <c r="C388" s="1"/>
    </row>
    <row r="389" spans="1:3" x14ac:dyDescent="0.25">
      <c r="A389" s="1"/>
      <c r="B389" s="1"/>
      <c r="C389" s="1"/>
    </row>
    <row r="391" spans="1:3" x14ac:dyDescent="0.25">
      <c r="A391" s="1"/>
      <c r="B391" s="1"/>
      <c r="C391" s="1"/>
    </row>
    <row r="394" spans="1:3" x14ac:dyDescent="0.25">
      <c r="A394" s="2"/>
      <c r="B394" s="2"/>
      <c r="C394" s="2"/>
    </row>
    <row r="395" spans="1:3" x14ac:dyDescent="0.25">
      <c r="A395" s="1"/>
      <c r="B395" s="1"/>
      <c r="C395" s="1"/>
    </row>
    <row r="396" spans="1:3" x14ac:dyDescent="0.25">
      <c r="A396" s="1"/>
      <c r="B396" s="1"/>
      <c r="C396" s="1"/>
    </row>
    <row r="398" spans="1:3" x14ac:dyDescent="0.25">
      <c r="A398" s="1"/>
      <c r="B398" s="1"/>
      <c r="C398" s="1"/>
    </row>
    <row r="401" spans="1:3" x14ac:dyDescent="0.25">
      <c r="A401" s="2"/>
      <c r="B401" s="2"/>
      <c r="C401" s="2"/>
    </row>
    <row r="402" spans="1:3" x14ac:dyDescent="0.25">
      <c r="A402" s="1"/>
      <c r="B402" s="1"/>
      <c r="C402" s="1"/>
    </row>
    <row r="403" spans="1:3" x14ac:dyDescent="0.25">
      <c r="A403" s="1"/>
      <c r="B403" s="1"/>
      <c r="C403" s="1"/>
    </row>
    <row r="405" spans="1:3" x14ac:dyDescent="0.25">
      <c r="A405" s="1"/>
      <c r="B405" s="1"/>
      <c r="C405" s="1"/>
    </row>
    <row r="408" spans="1:3" x14ac:dyDescent="0.25">
      <c r="A408" s="2"/>
      <c r="B408" s="2"/>
      <c r="C408" s="2"/>
    </row>
    <row r="409" spans="1:3" x14ac:dyDescent="0.25">
      <c r="A409" s="1"/>
      <c r="B409" s="1"/>
      <c r="C409" s="1"/>
    </row>
    <row r="410" spans="1:3" x14ac:dyDescent="0.25">
      <c r="A410" s="1"/>
      <c r="B410" s="1"/>
      <c r="C410" s="1"/>
    </row>
    <row r="412" spans="1:3" x14ac:dyDescent="0.25">
      <c r="A412" s="1"/>
      <c r="B412" s="1"/>
      <c r="C412" s="1"/>
    </row>
    <row r="415" spans="1:3" x14ac:dyDescent="0.25">
      <c r="A415" s="2"/>
      <c r="B415" s="2"/>
      <c r="C415" s="2"/>
    </row>
    <row r="416" spans="1:3" x14ac:dyDescent="0.25">
      <c r="A416" s="1"/>
      <c r="B416" s="1"/>
      <c r="C416" s="1"/>
    </row>
    <row r="417" spans="1:3" x14ac:dyDescent="0.25">
      <c r="A417" s="1"/>
      <c r="B417" s="1"/>
      <c r="C417" s="1"/>
    </row>
    <row r="419" spans="1:3" x14ac:dyDescent="0.25">
      <c r="A419" s="1"/>
      <c r="B419" s="1"/>
      <c r="C419" s="1"/>
    </row>
    <row r="422" spans="1:3" x14ac:dyDescent="0.25">
      <c r="A422" s="2"/>
      <c r="B422" s="2"/>
      <c r="C422" s="2"/>
    </row>
    <row r="423" spans="1:3" x14ac:dyDescent="0.25">
      <c r="A423" s="1"/>
      <c r="B423" s="1"/>
      <c r="C423" s="1"/>
    </row>
    <row r="424" spans="1:3" x14ac:dyDescent="0.25">
      <c r="A424" s="1"/>
      <c r="B424" s="1"/>
      <c r="C424" s="1"/>
    </row>
    <row r="426" spans="1:3" x14ac:dyDescent="0.25">
      <c r="A426" s="1"/>
      <c r="B426" s="1"/>
      <c r="C426" s="1"/>
    </row>
    <row r="429" spans="1:3" x14ac:dyDescent="0.25">
      <c r="A429" s="2"/>
      <c r="B429" s="2"/>
      <c r="C429" s="2"/>
    </row>
    <row r="430" spans="1:3" x14ac:dyDescent="0.25">
      <c r="A430" s="1"/>
      <c r="B430" s="1"/>
      <c r="C430" s="1"/>
    </row>
    <row r="431" spans="1:3" x14ac:dyDescent="0.25">
      <c r="A431" s="1"/>
      <c r="B431" s="1"/>
      <c r="C431" s="1"/>
    </row>
    <row r="433" spans="1:3" x14ac:dyDescent="0.25">
      <c r="A433" s="1"/>
      <c r="B433" s="1"/>
      <c r="C433" s="1"/>
    </row>
    <row r="436" spans="1:3" x14ac:dyDescent="0.25">
      <c r="A436" s="2"/>
      <c r="B436" s="2"/>
      <c r="C436" s="2"/>
    </row>
    <row r="437" spans="1:3" x14ac:dyDescent="0.25">
      <c r="A437" s="1"/>
      <c r="B437" s="1"/>
      <c r="C437" s="1"/>
    </row>
    <row r="438" spans="1:3" x14ac:dyDescent="0.25">
      <c r="A438" s="1"/>
      <c r="B438" s="1"/>
      <c r="C438" s="1"/>
    </row>
    <row r="440" spans="1:3" x14ac:dyDescent="0.25">
      <c r="A440" s="1"/>
      <c r="B440" s="1"/>
      <c r="C440" s="1"/>
    </row>
    <row r="443" spans="1:3" x14ac:dyDescent="0.25">
      <c r="A443" s="2"/>
      <c r="B443" s="2"/>
      <c r="C443" s="2"/>
    </row>
    <row r="444" spans="1:3" x14ac:dyDescent="0.25">
      <c r="A444" s="1"/>
      <c r="B444" s="1"/>
      <c r="C444" s="1"/>
    </row>
    <row r="445" spans="1:3" x14ac:dyDescent="0.25">
      <c r="A445" s="1"/>
      <c r="B445" s="1"/>
      <c r="C445" s="1"/>
    </row>
    <row r="447" spans="1:3" x14ac:dyDescent="0.25">
      <c r="A447" s="1"/>
      <c r="B447" s="1"/>
      <c r="C447" s="1"/>
    </row>
    <row r="450" spans="1:3" x14ac:dyDescent="0.25">
      <c r="A450" s="2"/>
      <c r="B450" s="2"/>
      <c r="C450" s="2"/>
    </row>
    <row r="451" spans="1:3" x14ac:dyDescent="0.25">
      <c r="A451" s="1"/>
      <c r="B451" s="1"/>
      <c r="C451" s="1"/>
    </row>
    <row r="452" spans="1:3" x14ac:dyDescent="0.25">
      <c r="A452" s="1"/>
      <c r="B452" s="1"/>
      <c r="C452" s="1"/>
    </row>
    <row r="454" spans="1:3" x14ac:dyDescent="0.25">
      <c r="A454" s="1"/>
      <c r="B454" s="1"/>
      <c r="C454" s="1"/>
    </row>
    <row r="457" spans="1:3" x14ac:dyDescent="0.25">
      <c r="A457" s="2"/>
      <c r="B457" s="2"/>
      <c r="C457" s="2"/>
    </row>
    <row r="458" spans="1:3" x14ac:dyDescent="0.25">
      <c r="A458" s="1"/>
      <c r="B458" s="1"/>
      <c r="C458" s="1"/>
    </row>
    <row r="459" spans="1:3" x14ac:dyDescent="0.25">
      <c r="A459" s="1"/>
      <c r="B459" s="1"/>
      <c r="C459" s="1"/>
    </row>
    <row r="461" spans="1:3" x14ac:dyDescent="0.25">
      <c r="A461" s="1"/>
      <c r="B461" s="1"/>
      <c r="C461" s="1"/>
    </row>
    <row r="464" spans="1:3" x14ac:dyDescent="0.25">
      <c r="A464" s="2"/>
      <c r="B464" s="2"/>
      <c r="C464" s="2"/>
    </row>
    <row r="465" spans="1:3" x14ac:dyDescent="0.25">
      <c r="A465" s="1"/>
      <c r="B465" s="1"/>
      <c r="C465" s="1"/>
    </row>
    <row r="466" spans="1:3" x14ac:dyDescent="0.25">
      <c r="A466" s="1"/>
      <c r="B466" s="1"/>
      <c r="C466" s="1"/>
    </row>
    <row r="468" spans="1:3" x14ac:dyDescent="0.25">
      <c r="A468" s="1"/>
      <c r="B468" s="1"/>
      <c r="C468" s="1"/>
    </row>
    <row r="471" spans="1:3" x14ac:dyDescent="0.25">
      <c r="A471" s="2"/>
      <c r="B471" s="2"/>
      <c r="C471" s="2"/>
    </row>
    <row r="472" spans="1:3" x14ac:dyDescent="0.25">
      <c r="A472" s="1"/>
      <c r="B472" s="1"/>
      <c r="C472" s="1"/>
    </row>
    <row r="473" spans="1:3" x14ac:dyDescent="0.25">
      <c r="A473" s="1"/>
      <c r="B473" s="1"/>
      <c r="C473" s="1"/>
    </row>
    <row r="475" spans="1:3" x14ac:dyDescent="0.25">
      <c r="A475" s="1"/>
      <c r="B475" s="1"/>
      <c r="C475" s="1"/>
    </row>
    <row r="478" spans="1:3" x14ac:dyDescent="0.25">
      <c r="A478" s="2"/>
      <c r="B478" s="2"/>
      <c r="C478" s="2"/>
    </row>
    <row r="479" spans="1:3" x14ac:dyDescent="0.25">
      <c r="A479" s="1"/>
      <c r="B479" s="1"/>
      <c r="C479" s="1"/>
    </row>
    <row r="480" spans="1:3" x14ac:dyDescent="0.25">
      <c r="A480" s="1"/>
      <c r="B480" s="1"/>
      <c r="C480" s="1"/>
    </row>
    <row r="482" spans="1:3" x14ac:dyDescent="0.25">
      <c r="A482" s="1"/>
      <c r="B482" s="1"/>
      <c r="C482" s="1"/>
    </row>
    <row r="485" spans="1:3" x14ac:dyDescent="0.25">
      <c r="A485" s="2"/>
      <c r="B485" s="2"/>
      <c r="C485" s="2"/>
    </row>
    <row r="486" spans="1:3" x14ac:dyDescent="0.25">
      <c r="A486" s="1"/>
      <c r="B486" s="1"/>
      <c r="C486" s="1"/>
    </row>
    <row r="487" spans="1:3" x14ac:dyDescent="0.25">
      <c r="A487" s="1"/>
      <c r="B487" s="1"/>
      <c r="C487" s="1"/>
    </row>
    <row r="489" spans="1:3" x14ac:dyDescent="0.25">
      <c r="A489" s="1"/>
      <c r="B489" s="1"/>
      <c r="C489" s="1"/>
    </row>
    <row r="492" spans="1:3" x14ac:dyDescent="0.25">
      <c r="A492" s="2"/>
      <c r="B492" s="2"/>
      <c r="C492" s="2"/>
    </row>
    <row r="493" spans="1:3" x14ac:dyDescent="0.25">
      <c r="A493" s="1"/>
      <c r="B493" s="1"/>
      <c r="C493" s="1"/>
    </row>
    <row r="494" spans="1:3" x14ac:dyDescent="0.25">
      <c r="A494" s="1"/>
      <c r="B494" s="1"/>
      <c r="C494" s="1"/>
    </row>
    <row r="496" spans="1:3" x14ac:dyDescent="0.25">
      <c r="A496" s="1"/>
      <c r="B496" s="1"/>
      <c r="C496" s="1"/>
    </row>
    <row r="499" spans="1:3" x14ac:dyDescent="0.25">
      <c r="A499" s="1"/>
      <c r="B499" s="1"/>
      <c r="C499" s="1"/>
    </row>
    <row r="502" spans="1:3" x14ac:dyDescent="0.25">
      <c r="A502" s="2"/>
      <c r="B502" s="2"/>
      <c r="C502" s="2"/>
    </row>
    <row r="503" spans="1:3" x14ac:dyDescent="0.25">
      <c r="A503" s="1"/>
      <c r="B503" s="1"/>
      <c r="C503" s="1"/>
    </row>
    <row r="504" spans="1:3" x14ac:dyDescent="0.25">
      <c r="A504" s="1"/>
      <c r="B504" s="1"/>
      <c r="C504" s="1"/>
    </row>
    <row r="506" spans="1:3" x14ac:dyDescent="0.25">
      <c r="A506" s="1"/>
      <c r="B506" s="1"/>
      <c r="C506" s="1"/>
    </row>
    <row r="509" spans="1:3" x14ac:dyDescent="0.25">
      <c r="A509" s="2"/>
      <c r="B509" s="2"/>
      <c r="C509" s="2"/>
    </row>
    <row r="510" spans="1:3" x14ac:dyDescent="0.25">
      <c r="A510" s="1"/>
      <c r="B510" s="1"/>
      <c r="C510" s="1"/>
    </row>
    <row r="511" spans="1:3" x14ac:dyDescent="0.25">
      <c r="A511" s="1"/>
      <c r="B511" s="1"/>
      <c r="C511" s="1"/>
    </row>
    <row r="513" spans="1:3" x14ac:dyDescent="0.25">
      <c r="A513" s="1"/>
      <c r="B513" s="1"/>
      <c r="C513" s="1"/>
    </row>
    <row r="516" spans="1:3" x14ac:dyDescent="0.25">
      <c r="A516" s="2"/>
      <c r="B516" s="2"/>
      <c r="C516" s="2"/>
    </row>
    <row r="517" spans="1:3" x14ac:dyDescent="0.25">
      <c r="A517" s="1"/>
      <c r="B517" s="1"/>
      <c r="C517" s="1"/>
    </row>
    <row r="518" spans="1:3" x14ac:dyDescent="0.25">
      <c r="A518" s="1"/>
      <c r="B518" s="1"/>
      <c r="C518" s="1"/>
    </row>
    <row r="520" spans="1:3" x14ac:dyDescent="0.25">
      <c r="A520" s="1"/>
      <c r="B520" s="1"/>
      <c r="C520" s="1"/>
    </row>
    <row r="523" spans="1:3" x14ac:dyDescent="0.25">
      <c r="A523" s="2"/>
      <c r="B523" s="2"/>
      <c r="C523" s="2"/>
    </row>
    <row r="524" spans="1:3" x14ac:dyDescent="0.25">
      <c r="A524" s="1"/>
      <c r="B524" s="1"/>
      <c r="C524" s="1"/>
    </row>
    <row r="525" spans="1:3" x14ac:dyDescent="0.25">
      <c r="A525" s="1"/>
      <c r="B525" s="1"/>
      <c r="C525" s="1"/>
    </row>
    <row r="527" spans="1:3" x14ac:dyDescent="0.25">
      <c r="A527" s="1"/>
      <c r="B527" s="1"/>
      <c r="C527" s="1"/>
    </row>
    <row r="530" spans="1:3" x14ac:dyDescent="0.25">
      <c r="A530" s="2"/>
      <c r="B530" s="2"/>
      <c r="C530" s="2"/>
    </row>
    <row r="531" spans="1:3" x14ac:dyDescent="0.25">
      <c r="A531" s="1"/>
      <c r="B531" s="1"/>
      <c r="C531" s="1"/>
    </row>
    <row r="532" spans="1:3" x14ac:dyDescent="0.25">
      <c r="A532" s="1"/>
      <c r="B532" s="1"/>
      <c r="C532" s="1"/>
    </row>
    <row r="534" spans="1:3" x14ac:dyDescent="0.25">
      <c r="A534" s="1"/>
      <c r="B534" s="1"/>
      <c r="C534" s="1"/>
    </row>
    <row r="537" spans="1:3" x14ac:dyDescent="0.25">
      <c r="A537" s="2"/>
      <c r="B537" s="2"/>
      <c r="C537" s="2"/>
    </row>
    <row r="538" spans="1:3" x14ac:dyDescent="0.25">
      <c r="A538" s="1"/>
      <c r="B538" s="1"/>
      <c r="C538" s="1"/>
    </row>
    <row r="539" spans="1:3" x14ac:dyDescent="0.25">
      <c r="A539" s="1"/>
      <c r="B539" s="1"/>
      <c r="C539" s="1"/>
    </row>
    <row r="541" spans="1:3" x14ac:dyDescent="0.25">
      <c r="A541" s="1"/>
      <c r="B541" s="1"/>
      <c r="C541" s="1"/>
    </row>
    <row r="544" spans="1:3" x14ac:dyDescent="0.25">
      <c r="A544" s="2"/>
      <c r="B544" s="2"/>
      <c r="C544" s="2"/>
    </row>
    <row r="545" spans="1:3" x14ac:dyDescent="0.25">
      <c r="A545" s="1"/>
      <c r="B545" s="1"/>
      <c r="C545" s="1"/>
    </row>
    <row r="546" spans="1:3" x14ac:dyDescent="0.25">
      <c r="A546" s="1"/>
      <c r="B546" s="1"/>
      <c r="C546" s="1"/>
    </row>
    <row r="548" spans="1:3" x14ac:dyDescent="0.25">
      <c r="A548" s="1"/>
      <c r="B548" s="1"/>
      <c r="C548" s="1"/>
    </row>
    <row r="551" spans="1:3" x14ac:dyDescent="0.25">
      <c r="A551" s="2"/>
      <c r="B551" s="2"/>
      <c r="C551" s="2"/>
    </row>
    <row r="552" spans="1:3" x14ac:dyDescent="0.25">
      <c r="A552" s="1"/>
      <c r="B552" s="1"/>
      <c r="C552" s="1"/>
    </row>
    <row r="553" spans="1:3" x14ac:dyDescent="0.25">
      <c r="A553" s="1"/>
      <c r="B553" s="1"/>
      <c r="C553" s="1"/>
    </row>
    <row r="555" spans="1:3" x14ac:dyDescent="0.25">
      <c r="A555" s="1"/>
      <c r="B555" s="1"/>
      <c r="C555" s="1"/>
    </row>
    <row r="558" spans="1:3" x14ac:dyDescent="0.25">
      <c r="A558" s="2"/>
      <c r="B558" s="2"/>
      <c r="C558" s="2"/>
    </row>
    <row r="559" spans="1:3" x14ac:dyDescent="0.25">
      <c r="A559" s="1"/>
      <c r="B559" s="1"/>
      <c r="C559" s="1"/>
    </row>
    <row r="560" spans="1:3" x14ac:dyDescent="0.25">
      <c r="A560" s="1"/>
      <c r="B560" s="1"/>
      <c r="C560" s="1"/>
    </row>
    <row r="562" spans="1:3" x14ac:dyDescent="0.25">
      <c r="A562" s="1"/>
      <c r="B562" s="1"/>
      <c r="C562" s="1"/>
    </row>
    <row r="565" spans="1:3" x14ac:dyDescent="0.25">
      <c r="A565" s="2"/>
      <c r="B565" s="2"/>
      <c r="C565" s="2"/>
    </row>
    <row r="566" spans="1:3" x14ac:dyDescent="0.25">
      <c r="A566" s="1"/>
      <c r="B566" s="1"/>
      <c r="C566" s="1"/>
    </row>
    <row r="567" spans="1:3" x14ac:dyDescent="0.25">
      <c r="A567" s="1"/>
      <c r="B567" s="1"/>
      <c r="C567" s="1"/>
    </row>
    <row r="569" spans="1:3" x14ac:dyDescent="0.25">
      <c r="A569" s="1"/>
      <c r="B569" s="1"/>
      <c r="C569" s="1"/>
    </row>
    <row r="572" spans="1:3" x14ac:dyDescent="0.25">
      <c r="A572" s="2"/>
      <c r="B572" s="2"/>
      <c r="C572" s="2"/>
    </row>
    <row r="573" spans="1:3" x14ac:dyDescent="0.25">
      <c r="A573" s="1"/>
      <c r="B573" s="1"/>
      <c r="C573" s="1"/>
    </row>
    <row r="574" spans="1:3" x14ac:dyDescent="0.25">
      <c r="A574" s="1"/>
      <c r="B574" s="1"/>
      <c r="C574" s="1"/>
    </row>
    <row r="576" spans="1:3" x14ac:dyDescent="0.25">
      <c r="A576" s="1"/>
      <c r="B576" s="1"/>
      <c r="C576" s="1"/>
    </row>
    <row r="579" spans="1:3" x14ac:dyDescent="0.25">
      <c r="A579" s="2"/>
      <c r="B579" s="2"/>
      <c r="C579" s="2"/>
    </row>
    <row r="580" spans="1:3" x14ac:dyDescent="0.25">
      <c r="A580" s="1"/>
      <c r="B580" s="1"/>
      <c r="C580" s="1"/>
    </row>
    <row r="581" spans="1:3" x14ac:dyDescent="0.25">
      <c r="A581" s="1"/>
      <c r="B581" s="1"/>
      <c r="C581" s="1"/>
    </row>
    <row r="583" spans="1:3" x14ac:dyDescent="0.25">
      <c r="A583" s="1"/>
      <c r="B583" s="1"/>
      <c r="C583" s="1"/>
    </row>
    <row r="586" spans="1:3" x14ac:dyDescent="0.25">
      <c r="A586" s="2"/>
      <c r="B586" s="2"/>
      <c r="C586" s="2"/>
    </row>
    <row r="587" spans="1:3" x14ac:dyDescent="0.25">
      <c r="A587" s="1"/>
      <c r="B587" s="1"/>
      <c r="C587" s="1"/>
    </row>
    <row r="588" spans="1:3" x14ac:dyDescent="0.25">
      <c r="A588" s="1"/>
      <c r="B588" s="1"/>
      <c r="C588" s="1"/>
    </row>
    <row r="590" spans="1:3" x14ac:dyDescent="0.25">
      <c r="A590" s="1"/>
      <c r="B590" s="1"/>
      <c r="C590" s="1"/>
    </row>
    <row r="593" spans="1:3" x14ac:dyDescent="0.25">
      <c r="A593" s="2"/>
      <c r="B593" s="2"/>
      <c r="C593" s="2"/>
    </row>
    <row r="594" spans="1:3" x14ac:dyDescent="0.25">
      <c r="A594" s="1"/>
      <c r="B594" s="1"/>
      <c r="C594" s="1"/>
    </row>
    <row r="595" spans="1:3" x14ac:dyDescent="0.25">
      <c r="A595" s="1"/>
      <c r="B595" s="1"/>
      <c r="C595" s="1"/>
    </row>
    <row r="597" spans="1:3" x14ac:dyDescent="0.25">
      <c r="A597" s="1"/>
      <c r="B597" s="1"/>
      <c r="C597" s="1"/>
    </row>
    <row r="600" spans="1:3" x14ac:dyDescent="0.25">
      <c r="A600" s="2"/>
      <c r="B600" s="2"/>
      <c r="C600" s="2"/>
    </row>
    <row r="601" spans="1:3" x14ac:dyDescent="0.25">
      <c r="A601" s="1"/>
      <c r="B601" s="1"/>
      <c r="C601" s="1"/>
    </row>
    <row r="602" spans="1:3" x14ac:dyDescent="0.25">
      <c r="A602" s="1"/>
      <c r="B602" s="1"/>
      <c r="C602" s="1"/>
    </row>
    <row r="604" spans="1:3" x14ac:dyDescent="0.25">
      <c r="A604" s="1"/>
      <c r="B604" s="1"/>
      <c r="C604" s="1"/>
    </row>
    <row r="607" spans="1:3" x14ac:dyDescent="0.25">
      <c r="A607" s="2"/>
      <c r="B607" s="2"/>
      <c r="C607" s="2"/>
    </row>
    <row r="608" spans="1:3" x14ac:dyDescent="0.25">
      <c r="A608" s="1"/>
      <c r="B608" s="1"/>
      <c r="C608" s="1"/>
    </row>
    <row r="609" spans="1:3" x14ac:dyDescent="0.25">
      <c r="A609" s="1"/>
      <c r="B609" s="1"/>
      <c r="C609" s="1"/>
    </row>
    <row r="611" spans="1:3" x14ac:dyDescent="0.25">
      <c r="A611" s="1"/>
      <c r="B611" s="1"/>
      <c r="C611" s="1"/>
    </row>
    <row r="614" spans="1:3" x14ac:dyDescent="0.25">
      <c r="A614" s="2"/>
      <c r="B614" s="2"/>
      <c r="C614" s="2"/>
    </row>
    <row r="615" spans="1:3" x14ac:dyDescent="0.25">
      <c r="A615" s="1"/>
      <c r="B615" s="1"/>
      <c r="C615" s="1"/>
    </row>
    <row r="616" spans="1:3" x14ac:dyDescent="0.25">
      <c r="A616" s="1"/>
      <c r="B616" s="1"/>
      <c r="C616" s="1"/>
    </row>
    <row r="618" spans="1:3" x14ac:dyDescent="0.25">
      <c r="A618" s="1"/>
      <c r="B618" s="1"/>
      <c r="C618" s="1"/>
    </row>
    <row r="621" spans="1:3" x14ac:dyDescent="0.25">
      <c r="A621" s="2"/>
      <c r="B621" s="2"/>
      <c r="C621" s="2"/>
    </row>
    <row r="622" spans="1:3" x14ac:dyDescent="0.25">
      <c r="A622" s="1"/>
      <c r="B622" s="1"/>
      <c r="C622" s="1"/>
    </row>
    <row r="623" spans="1:3" x14ac:dyDescent="0.25">
      <c r="A623" s="1"/>
      <c r="B623" s="1"/>
      <c r="C623" s="1"/>
    </row>
    <row r="625" spans="1:3" x14ac:dyDescent="0.25">
      <c r="A625" s="1"/>
      <c r="B625" s="1"/>
      <c r="C625" s="1"/>
    </row>
    <row r="628" spans="1:3" x14ac:dyDescent="0.25">
      <c r="A628" s="2"/>
      <c r="B628" s="2"/>
      <c r="C628" s="2"/>
    </row>
    <row r="629" spans="1:3" x14ac:dyDescent="0.25">
      <c r="A629" s="1"/>
      <c r="B629" s="1"/>
      <c r="C629" s="1"/>
    </row>
    <row r="630" spans="1:3" x14ac:dyDescent="0.25">
      <c r="A630" s="1"/>
      <c r="B630" s="1"/>
      <c r="C630" s="1"/>
    </row>
    <row r="632" spans="1:3" x14ac:dyDescent="0.25">
      <c r="A632" s="1"/>
      <c r="B632" s="1"/>
      <c r="C632" s="1"/>
    </row>
    <row r="635" spans="1:3" x14ac:dyDescent="0.25">
      <c r="A635" s="2"/>
      <c r="B635" s="2"/>
      <c r="C635" s="2"/>
    </row>
    <row r="636" spans="1:3" x14ac:dyDescent="0.25">
      <c r="A636" s="1"/>
      <c r="B636" s="1"/>
      <c r="C636" s="1"/>
    </row>
    <row r="637" spans="1:3" x14ac:dyDescent="0.25">
      <c r="A637" s="1"/>
      <c r="B637" s="1"/>
      <c r="C637" s="1"/>
    </row>
    <row r="639" spans="1:3" x14ac:dyDescent="0.25">
      <c r="A639" s="1"/>
      <c r="B639" s="1"/>
      <c r="C639" s="1"/>
    </row>
    <row r="642" spans="1:3" x14ac:dyDescent="0.25">
      <c r="A642" s="2"/>
      <c r="B642" s="2"/>
      <c r="C642" s="2"/>
    </row>
    <row r="643" spans="1:3" x14ac:dyDescent="0.25">
      <c r="A643" s="1"/>
      <c r="B643" s="1"/>
      <c r="C643" s="1"/>
    </row>
    <row r="644" spans="1:3" x14ac:dyDescent="0.25">
      <c r="A644" s="1"/>
      <c r="B644" s="1"/>
      <c r="C644" s="1"/>
    </row>
    <row r="646" spans="1:3" x14ac:dyDescent="0.25">
      <c r="A646" s="1"/>
      <c r="B646" s="1"/>
      <c r="C646" s="1"/>
    </row>
    <row r="649" spans="1:3" x14ac:dyDescent="0.25">
      <c r="A649" s="2"/>
      <c r="B649" s="2"/>
      <c r="C649" s="2"/>
    </row>
    <row r="650" spans="1:3" x14ac:dyDescent="0.25">
      <c r="A650" s="1"/>
      <c r="B650" s="1"/>
      <c r="C650" s="1"/>
    </row>
    <row r="651" spans="1:3" x14ac:dyDescent="0.25">
      <c r="A651" s="1"/>
      <c r="B651" s="1"/>
      <c r="C651" s="1"/>
    </row>
    <row r="653" spans="1:3" x14ac:dyDescent="0.25">
      <c r="A653" s="1"/>
      <c r="B653" s="1"/>
      <c r="C653" s="1"/>
    </row>
    <row r="656" spans="1:3" x14ac:dyDescent="0.25">
      <c r="A656" s="2"/>
      <c r="B656" s="2"/>
      <c r="C656" s="2"/>
    </row>
    <row r="657" spans="1:3" x14ac:dyDescent="0.25">
      <c r="A657" s="1"/>
      <c r="B657" s="1"/>
      <c r="C657" s="1"/>
    </row>
    <row r="658" spans="1:3" x14ac:dyDescent="0.25">
      <c r="A658" s="1"/>
      <c r="B658" s="1"/>
      <c r="C658" s="1"/>
    </row>
    <row r="660" spans="1:3" x14ac:dyDescent="0.25">
      <c r="A660" s="1"/>
      <c r="B660" s="1"/>
      <c r="C660" s="1"/>
    </row>
    <row r="663" spans="1:3" x14ac:dyDescent="0.25">
      <c r="A663" s="2"/>
      <c r="B663" s="2"/>
      <c r="C663" s="2"/>
    </row>
    <row r="664" spans="1:3" x14ac:dyDescent="0.25">
      <c r="A664" s="1"/>
      <c r="B664" s="1"/>
      <c r="C664" s="1"/>
    </row>
    <row r="665" spans="1:3" x14ac:dyDescent="0.25">
      <c r="A665" s="1"/>
      <c r="B665" s="1"/>
      <c r="C665" s="1"/>
    </row>
    <row r="667" spans="1:3" x14ac:dyDescent="0.25">
      <c r="A667" s="1"/>
      <c r="B667" s="1"/>
      <c r="C667" s="1"/>
    </row>
    <row r="670" spans="1:3" x14ac:dyDescent="0.25">
      <c r="A670" s="2"/>
      <c r="B670" s="2"/>
      <c r="C670" s="2"/>
    </row>
    <row r="671" spans="1:3" x14ac:dyDescent="0.25">
      <c r="A671" s="1"/>
      <c r="B671" s="1"/>
      <c r="C671" s="1"/>
    </row>
    <row r="672" spans="1:3" x14ac:dyDescent="0.25">
      <c r="A672" s="1"/>
      <c r="B672" s="1"/>
      <c r="C672" s="1"/>
    </row>
    <row r="674" spans="1:3" x14ac:dyDescent="0.25">
      <c r="A674" s="1"/>
      <c r="B674" s="1"/>
      <c r="C674" s="1"/>
    </row>
    <row r="677" spans="1:3" x14ac:dyDescent="0.25">
      <c r="A677" s="2"/>
      <c r="B677" s="2"/>
      <c r="C677" s="2"/>
    </row>
    <row r="678" spans="1:3" x14ac:dyDescent="0.25">
      <c r="A678" s="1"/>
      <c r="B678" s="1"/>
      <c r="C678" s="1"/>
    </row>
    <row r="679" spans="1:3" x14ac:dyDescent="0.25">
      <c r="A679" s="1"/>
      <c r="B679" s="1"/>
      <c r="C679" s="1"/>
    </row>
    <row r="681" spans="1:3" x14ac:dyDescent="0.25">
      <c r="A681" s="1"/>
      <c r="B681" s="1"/>
      <c r="C681" s="1"/>
    </row>
    <row r="684" spans="1:3" x14ac:dyDescent="0.25">
      <c r="A684" s="2"/>
      <c r="B684" s="2"/>
      <c r="C684" s="2"/>
    </row>
    <row r="685" spans="1:3" x14ac:dyDescent="0.25">
      <c r="A685" s="1"/>
      <c r="B685" s="1"/>
      <c r="C685" s="1"/>
    </row>
    <row r="686" spans="1:3" x14ac:dyDescent="0.25">
      <c r="A686" s="1"/>
      <c r="B686" s="1"/>
      <c r="C686" s="1"/>
    </row>
    <row r="688" spans="1:3" x14ac:dyDescent="0.25">
      <c r="A688" s="1"/>
      <c r="B688" s="1"/>
      <c r="C688" s="1"/>
    </row>
    <row r="691" spans="1:3" x14ac:dyDescent="0.25">
      <c r="A691" s="2"/>
      <c r="B691" s="2"/>
      <c r="C691" s="2"/>
    </row>
    <row r="692" spans="1:3" x14ac:dyDescent="0.25">
      <c r="A692" s="1"/>
      <c r="B692" s="1"/>
      <c r="C692" s="1"/>
    </row>
    <row r="693" spans="1:3" x14ac:dyDescent="0.25">
      <c r="A693" s="1"/>
      <c r="B693" s="1"/>
      <c r="C693" s="1"/>
    </row>
    <row r="695" spans="1:3" x14ac:dyDescent="0.25">
      <c r="A695" s="1"/>
      <c r="B695" s="1"/>
      <c r="C695" s="1"/>
    </row>
    <row r="698" spans="1:3" x14ac:dyDescent="0.25">
      <c r="A698" s="2"/>
      <c r="B698" s="2"/>
      <c r="C698" s="2"/>
    </row>
    <row r="699" spans="1:3" x14ac:dyDescent="0.25">
      <c r="A699" s="1"/>
      <c r="B699" s="1"/>
      <c r="C699" s="1"/>
    </row>
    <row r="700" spans="1:3" x14ac:dyDescent="0.25">
      <c r="A700" s="1"/>
      <c r="B700" s="1"/>
      <c r="C700" s="1"/>
    </row>
    <row r="702" spans="1:3" x14ac:dyDescent="0.25">
      <c r="A702" s="1"/>
      <c r="B702" s="1"/>
      <c r="C702" s="1"/>
    </row>
    <row r="705" spans="1:3" x14ac:dyDescent="0.25">
      <c r="A705" s="2"/>
      <c r="B705" s="2"/>
      <c r="C705" s="2"/>
    </row>
    <row r="706" spans="1:3" x14ac:dyDescent="0.25">
      <c r="A706" s="1"/>
      <c r="B706" s="1"/>
      <c r="C706" s="1"/>
    </row>
    <row r="707" spans="1:3" x14ac:dyDescent="0.25">
      <c r="A707" s="1"/>
      <c r="B707" s="1"/>
      <c r="C707" s="1"/>
    </row>
    <row r="709" spans="1:3" x14ac:dyDescent="0.25">
      <c r="A709" s="1"/>
      <c r="B709" s="1"/>
      <c r="C709" s="1"/>
    </row>
    <row r="712" spans="1:3" x14ac:dyDescent="0.25">
      <c r="A712" s="2"/>
      <c r="B712" s="2"/>
      <c r="C712" s="2"/>
    </row>
    <row r="713" spans="1:3" x14ac:dyDescent="0.25">
      <c r="A713" s="1"/>
      <c r="B713" s="1"/>
      <c r="C713" s="1"/>
    </row>
    <row r="714" spans="1:3" x14ac:dyDescent="0.25">
      <c r="A714" s="1"/>
      <c r="B714" s="1"/>
      <c r="C714" s="1"/>
    </row>
    <row r="716" spans="1:3" x14ac:dyDescent="0.25">
      <c r="A716" s="1"/>
      <c r="B716" s="1"/>
      <c r="C716" s="1"/>
    </row>
    <row r="719" spans="1:3" x14ac:dyDescent="0.25">
      <c r="A719" s="2"/>
      <c r="B719" s="2"/>
      <c r="C719" s="2"/>
    </row>
    <row r="720" spans="1:3" x14ac:dyDescent="0.25">
      <c r="A720" s="1"/>
      <c r="B720" s="1"/>
      <c r="C720" s="1"/>
    </row>
    <row r="721" spans="1:3" x14ac:dyDescent="0.25">
      <c r="A721" s="1"/>
      <c r="B721" s="1"/>
      <c r="C721" s="1"/>
    </row>
    <row r="723" spans="1:3" x14ac:dyDescent="0.25">
      <c r="A723" s="1"/>
      <c r="B723" s="1"/>
      <c r="C723" s="1"/>
    </row>
    <row r="726" spans="1:3" x14ac:dyDescent="0.25">
      <c r="A726" s="1"/>
      <c r="B726" s="1"/>
      <c r="C726" s="1"/>
    </row>
    <row r="729" spans="1:3" x14ac:dyDescent="0.25">
      <c r="A729" s="2"/>
      <c r="B729" s="2"/>
      <c r="C729" s="2"/>
    </row>
    <row r="730" spans="1:3" x14ac:dyDescent="0.25">
      <c r="A730" s="1"/>
      <c r="B730" s="1"/>
      <c r="C730" s="1"/>
    </row>
    <row r="731" spans="1:3" x14ac:dyDescent="0.25">
      <c r="A731" s="1"/>
      <c r="B731" s="1"/>
      <c r="C731" s="1"/>
    </row>
    <row r="733" spans="1:3" x14ac:dyDescent="0.25">
      <c r="A733" s="1"/>
      <c r="B733" s="1"/>
      <c r="C733" s="1"/>
    </row>
    <row r="736" spans="1:3" x14ac:dyDescent="0.25">
      <c r="A736" s="2"/>
      <c r="B736" s="2"/>
      <c r="C736" s="2"/>
    </row>
    <row r="737" spans="1:3" x14ac:dyDescent="0.25">
      <c r="A737" s="1"/>
      <c r="B737" s="1"/>
      <c r="C737" s="1"/>
    </row>
    <row r="738" spans="1:3" x14ac:dyDescent="0.25">
      <c r="A738" s="1"/>
      <c r="B738" s="1"/>
      <c r="C738" s="1"/>
    </row>
    <row r="740" spans="1:3" x14ac:dyDescent="0.25">
      <c r="A740" s="1"/>
      <c r="B740" s="1"/>
      <c r="C740" s="1"/>
    </row>
    <row r="743" spans="1:3" x14ac:dyDescent="0.25">
      <c r="A743" s="2"/>
      <c r="B743" s="2"/>
      <c r="C743" s="2"/>
    </row>
    <row r="744" spans="1:3" x14ac:dyDescent="0.25">
      <c r="A744" s="1"/>
      <c r="B744" s="1"/>
      <c r="C744" s="1"/>
    </row>
    <row r="745" spans="1:3" x14ac:dyDescent="0.25">
      <c r="A745" s="1"/>
      <c r="B745" s="1"/>
      <c r="C745" s="1"/>
    </row>
    <row r="747" spans="1:3" x14ac:dyDescent="0.25">
      <c r="A747" s="1"/>
      <c r="B747" s="1"/>
      <c r="C747" s="1"/>
    </row>
    <row r="750" spans="1:3" x14ac:dyDescent="0.25">
      <c r="A750" s="2"/>
      <c r="B750" s="2"/>
      <c r="C750" s="2"/>
    </row>
    <row r="751" spans="1:3" x14ac:dyDescent="0.25">
      <c r="A751" s="1"/>
      <c r="B751" s="1"/>
      <c r="C751" s="1"/>
    </row>
    <row r="752" spans="1:3" x14ac:dyDescent="0.25">
      <c r="A752" s="1"/>
      <c r="B752" s="1"/>
      <c r="C752" s="1"/>
    </row>
    <row r="754" spans="1:3" x14ac:dyDescent="0.25">
      <c r="A754" s="1"/>
      <c r="B754" s="1"/>
      <c r="C754" s="1"/>
    </row>
    <row r="757" spans="1:3" x14ac:dyDescent="0.25">
      <c r="A757" s="2"/>
      <c r="B757" s="2"/>
      <c r="C757" s="2"/>
    </row>
    <row r="758" spans="1:3" x14ac:dyDescent="0.25">
      <c r="A758" s="1"/>
      <c r="B758" s="1"/>
      <c r="C758" s="1"/>
    </row>
    <row r="759" spans="1:3" x14ac:dyDescent="0.25">
      <c r="A759" s="1"/>
      <c r="B759" s="1"/>
      <c r="C759" s="1"/>
    </row>
    <row r="761" spans="1:3" x14ac:dyDescent="0.25">
      <c r="A761" s="1"/>
      <c r="B761" s="1"/>
      <c r="C761" s="1"/>
    </row>
    <row r="764" spans="1:3" x14ac:dyDescent="0.25">
      <c r="A764" s="2"/>
      <c r="B764" s="2"/>
      <c r="C764" s="2"/>
    </row>
    <row r="765" spans="1:3" x14ac:dyDescent="0.25">
      <c r="A765" s="1"/>
      <c r="B765" s="1"/>
      <c r="C765" s="1"/>
    </row>
    <row r="766" spans="1:3" x14ac:dyDescent="0.25">
      <c r="A766" s="1"/>
      <c r="B766" s="1"/>
      <c r="C766" s="1"/>
    </row>
    <row r="768" spans="1:3" x14ac:dyDescent="0.25">
      <c r="A768" s="1"/>
      <c r="B768" s="1"/>
      <c r="C768" s="1"/>
    </row>
    <row r="771" spans="1:3" x14ac:dyDescent="0.25">
      <c r="A771" s="2"/>
      <c r="B771" s="2"/>
      <c r="C771" s="2"/>
    </row>
    <row r="772" spans="1:3" x14ac:dyDescent="0.25">
      <c r="A772" s="1"/>
      <c r="B772" s="1"/>
      <c r="C772" s="1"/>
    </row>
    <row r="773" spans="1:3" x14ac:dyDescent="0.25">
      <c r="A773" s="1"/>
      <c r="B773" s="1"/>
      <c r="C773" s="1"/>
    </row>
    <row r="775" spans="1:3" x14ac:dyDescent="0.25">
      <c r="A775" s="1"/>
      <c r="B775" s="1"/>
      <c r="C775" s="1"/>
    </row>
    <row r="778" spans="1:3" x14ac:dyDescent="0.25">
      <c r="A778" s="2"/>
      <c r="B778" s="2"/>
      <c r="C778" s="2"/>
    </row>
    <row r="779" spans="1:3" x14ac:dyDescent="0.25">
      <c r="A779" s="1"/>
      <c r="B779" s="1"/>
      <c r="C779" s="1"/>
    </row>
    <row r="780" spans="1:3" x14ac:dyDescent="0.25">
      <c r="A780" s="1"/>
      <c r="B780" s="1"/>
      <c r="C780" s="1"/>
    </row>
    <row r="782" spans="1:3" x14ac:dyDescent="0.25">
      <c r="A782" s="1"/>
      <c r="B782" s="1"/>
      <c r="C782" s="1"/>
    </row>
    <row r="785" spans="1:3" x14ac:dyDescent="0.25">
      <c r="A785" s="2"/>
      <c r="B785" s="2"/>
      <c r="C785" s="2"/>
    </row>
    <row r="786" spans="1:3" x14ac:dyDescent="0.25">
      <c r="A786" s="1"/>
      <c r="B786" s="1"/>
      <c r="C786" s="1"/>
    </row>
    <row r="787" spans="1:3" x14ac:dyDescent="0.25">
      <c r="A787" s="1"/>
      <c r="B787" s="1"/>
      <c r="C787" s="1"/>
    </row>
    <row r="789" spans="1:3" x14ac:dyDescent="0.25">
      <c r="A789" s="1"/>
      <c r="B789" s="1"/>
      <c r="C789" s="1"/>
    </row>
    <row r="792" spans="1:3" x14ac:dyDescent="0.25">
      <c r="A792" s="2"/>
      <c r="B792" s="2"/>
      <c r="C792" s="2"/>
    </row>
    <row r="793" spans="1:3" x14ac:dyDescent="0.25">
      <c r="A793" s="1"/>
      <c r="B793" s="1"/>
      <c r="C793" s="1"/>
    </row>
    <row r="794" spans="1:3" x14ac:dyDescent="0.25">
      <c r="A794" s="1"/>
      <c r="B794" s="1"/>
      <c r="C794" s="1"/>
    </row>
    <row r="796" spans="1:3" x14ac:dyDescent="0.25">
      <c r="A796" s="1"/>
      <c r="B796" s="1"/>
      <c r="C796" s="1"/>
    </row>
    <row r="799" spans="1:3" x14ac:dyDescent="0.25">
      <c r="A799" s="2"/>
      <c r="B799" s="2"/>
      <c r="C799" s="2"/>
    </row>
    <row r="800" spans="1:3" x14ac:dyDescent="0.25">
      <c r="A800" s="1"/>
      <c r="B800" s="1"/>
      <c r="C800" s="1"/>
    </row>
    <row r="801" spans="1:3" x14ac:dyDescent="0.25">
      <c r="A801" s="1"/>
      <c r="B801" s="1"/>
      <c r="C801" s="1"/>
    </row>
    <row r="803" spans="1:3" x14ac:dyDescent="0.25">
      <c r="A803" s="1"/>
      <c r="B803" s="1"/>
      <c r="C803" s="1"/>
    </row>
    <row r="806" spans="1:3" x14ac:dyDescent="0.25">
      <c r="A806" s="2"/>
      <c r="B806" s="2"/>
      <c r="C806" s="2"/>
    </row>
    <row r="807" spans="1:3" x14ac:dyDescent="0.25">
      <c r="A807" s="1"/>
      <c r="B807" s="1"/>
      <c r="C807" s="1"/>
    </row>
    <row r="808" spans="1:3" x14ac:dyDescent="0.25">
      <c r="A808" s="1"/>
      <c r="B808" s="1"/>
      <c r="C808" s="1"/>
    </row>
    <row r="810" spans="1:3" x14ac:dyDescent="0.25">
      <c r="A810" s="1"/>
      <c r="B810" s="1"/>
      <c r="C810" s="1"/>
    </row>
    <row r="813" spans="1:3" x14ac:dyDescent="0.25">
      <c r="A813" s="2"/>
      <c r="B813" s="2"/>
      <c r="C813" s="2"/>
    </row>
    <row r="814" spans="1:3" x14ac:dyDescent="0.25">
      <c r="A814" s="1"/>
      <c r="B814" s="1"/>
      <c r="C814" s="1"/>
    </row>
    <row r="815" spans="1:3" x14ac:dyDescent="0.25">
      <c r="A815" s="1"/>
      <c r="B815" s="1"/>
      <c r="C815" s="1"/>
    </row>
    <row r="817" spans="1:3" x14ac:dyDescent="0.25">
      <c r="A817" s="1"/>
      <c r="B817" s="1"/>
      <c r="C817" s="1"/>
    </row>
    <row r="820" spans="1:3" x14ac:dyDescent="0.25">
      <c r="A820" s="2"/>
      <c r="B820" s="2"/>
      <c r="C820" s="2"/>
    </row>
    <row r="821" spans="1:3" x14ac:dyDescent="0.25">
      <c r="A821" s="1"/>
      <c r="B821" s="1"/>
      <c r="C821" s="1"/>
    </row>
    <row r="822" spans="1:3" x14ac:dyDescent="0.25">
      <c r="A822" s="1"/>
      <c r="B822" s="1"/>
      <c r="C822" s="1"/>
    </row>
    <row r="824" spans="1:3" x14ac:dyDescent="0.25">
      <c r="A824" s="1"/>
      <c r="B824" s="1"/>
      <c r="C824" s="1"/>
    </row>
    <row r="827" spans="1:3" x14ac:dyDescent="0.25">
      <c r="A827" s="2"/>
      <c r="B827" s="2"/>
      <c r="C827" s="2"/>
    </row>
    <row r="828" spans="1:3" x14ac:dyDescent="0.25">
      <c r="A828" s="1"/>
      <c r="B828" s="1"/>
      <c r="C828" s="1"/>
    </row>
    <row r="829" spans="1:3" x14ac:dyDescent="0.25">
      <c r="A829" s="1"/>
      <c r="B829" s="1"/>
      <c r="C829" s="1"/>
    </row>
    <row r="831" spans="1:3" x14ac:dyDescent="0.25">
      <c r="A831" s="1"/>
      <c r="B831" s="1"/>
      <c r="C831" s="1"/>
    </row>
    <row r="834" spans="1:3" x14ac:dyDescent="0.25">
      <c r="A834" s="2"/>
      <c r="B834" s="2"/>
      <c r="C834" s="2"/>
    </row>
    <row r="835" spans="1:3" x14ac:dyDescent="0.25">
      <c r="A835" s="1"/>
      <c r="B835" s="1"/>
      <c r="C835" s="1"/>
    </row>
    <row r="836" spans="1:3" x14ac:dyDescent="0.25">
      <c r="A836" s="1"/>
      <c r="B836" s="1"/>
      <c r="C836" s="1"/>
    </row>
    <row r="838" spans="1:3" x14ac:dyDescent="0.25">
      <c r="A838" s="1"/>
      <c r="B838" s="1"/>
      <c r="C838" s="1"/>
    </row>
    <row r="841" spans="1:3" x14ac:dyDescent="0.25">
      <c r="A841" s="2"/>
      <c r="B841" s="2"/>
      <c r="C841" s="2"/>
    </row>
    <row r="842" spans="1:3" x14ac:dyDescent="0.25">
      <c r="A842" s="1"/>
      <c r="B842" s="1"/>
      <c r="C842" s="1"/>
    </row>
    <row r="843" spans="1:3" x14ac:dyDescent="0.25">
      <c r="A843" s="1"/>
      <c r="B843" s="1"/>
      <c r="C843" s="1"/>
    </row>
    <row r="845" spans="1:3" x14ac:dyDescent="0.25">
      <c r="A845" s="1"/>
      <c r="B845" s="1"/>
      <c r="C845" s="1"/>
    </row>
    <row r="848" spans="1:3" x14ac:dyDescent="0.25">
      <c r="A848" s="2"/>
      <c r="B848" s="2"/>
      <c r="C848" s="2"/>
    </row>
    <row r="849" spans="1:3" x14ac:dyDescent="0.25">
      <c r="A849" s="1"/>
      <c r="B849" s="1"/>
      <c r="C849" s="1"/>
    </row>
    <row r="850" spans="1:3" x14ac:dyDescent="0.25">
      <c r="A850" s="1"/>
      <c r="B850" s="1"/>
      <c r="C850" s="1"/>
    </row>
    <row r="852" spans="1:3" x14ac:dyDescent="0.25">
      <c r="A852" s="1"/>
      <c r="B852" s="1"/>
      <c r="C852" s="1"/>
    </row>
    <row r="855" spans="1:3" x14ac:dyDescent="0.25">
      <c r="A855" s="2"/>
      <c r="B855" s="2"/>
      <c r="C855" s="2"/>
    </row>
    <row r="856" spans="1:3" x14ac:dyDescent="0.25">
      <c r="A856" s="1"/>
      <c r="B856" s="1"/>
      <c r="C856" s="1"/>
    </row>
    <row r="857" spans="1:3" x14ac:dyDescent="0.25">
      <c r="A857" s="1"/>
      <c r="B857" s="1"/>
      <c r="C857" s="1"/>
    </row>
    <row r="859" spans="1:3" x14ac:dyDescent="0.25">
      <c r="A859" s="1"/>
      <c r="B859" s="1"/>
      <c r="C859" s="1"/>
    </row>
    <row r="862" spans="1:3" x14ac:dyDescent="0.25">
      <c r="A862" s="2"/>
      <c r="B862" s="2"/>
      <c r="C862" s="2"/>
    </row>
    <row r="863" spans="1:3" x14ac:dyDescent="0.25">
      <c r="A863" s="1"/>
      <c r="B863" s="1"/>
      <c r="C863" s="1"/>
    </row>
    <row r="864" spans="1:3" x14ac:dyDescent="0.25">
      <c r="A864" s="1"/>
      <c r="B864" s="1"/>
      <c r="C864" s="1"/>
    </row>
    <row r="866" spans="1:3" x14ac:dyDescent="0.25">
      <c r="A866" s="1"/>
      <c r="B866" s="1"/>
      <c r="C866" s="1"/>
    </row>
    <row r="869" spans="1:3" x14ac:dyDescent="0.25">
      <c r="A869" s="2"/>
      <c r="B869" s="2"/>
      <c r="C869" s="2"/>
    </row>
    <row r="870" spans="1:3" x14ac:dyDescent="0.25">
      <c r="A870" s="1"/>
      <c r="B870" s="1"/>
      <c r="C870" s="1"/>
    </row>
    <row r="871" spans="1:3" x14ac:dyDescent="0.25">
      <c r="A871" s="1"/>
      <c r="B871" s="1"/>
      <c r="C871" s="1"/>
    </row>
    <row r="873" spans="1:3" x14ac:dyDescent="0.25">
      <c r="A873" s="1"/>
      <c r="B873" s="1"/>
      <c r="C873" s="1"/>
    </row>
    <row r="876" spans="1:3" x14ac:dyDescent="0.25">
      <c r="A876" s="2"/>
      <c r="B876" s="2"/>
      <c r="C876" s="2"/>
    </row>
    <row r="877" spans="1:3" x14ac:dyDescent="0.25">
      <c r="A877" s="1"/>
      <c r="B877" s="1"/>
      <c r="C877" s="1"/>
    </row>
    <row r="878" spans="1:3" x14ac:dyDescent="0.25">
      <c r="A878" s="1"/>
      <c r="B878" s="1"/>
      <c r="C878" s="1"/>
    </row>
    <row r="880" spans="1:3" x14ac:dyDescent="0.25">
      <c r="A880" s="1"/>
      <c r="B880" s="1"/>
      <c r="C880" s="1"/>
    </row>
    <row r="883" spans="1:3" x14ac:dyDescent="0.25">
      <c r="A883" s="2"/>
      <c r="B883" s="2"/>
      <c r="C883" s="2"/>
    </row>
    <row r="884" spans="1:3" x14ac:dyDescent="0.25">
      <c r="A884" s="1"/>
      <c r="B884" s="1"/>
      <c r="C884" s="1"/>
    </row>
    <row r="885" spans="1:3" x14ac:dyDescent="0.25">
      <c r="A885" s="1"/>
      <c r="B885" s="1"/>
      <c r="C885" s="1"/>
    </row>
    <row r="887" spans="1:3" x14ac:dyDescent="0.25">
      <c r="A887" s="1"/>
      <c r="B887" s="1"/>
      <c r="C887" s="1"/>
    </row>
    <row r="890" spans="1:3" x14ac:dyDescent="0.25">
      <c r="A890" s="2"/>
      <c r="B890" s="2"/>
      <c r="C890" s="2"/>
    </row>
    <row r="891" spans="1:3" x14ac:dyDescent="0.25">
      <c r="A891" s="1"/>
      <c r="B891" s="1"/>
      <c r="C891" s="1"/>
    </row>
    <row r="892" spans="1:3" x14ac:dyDescent="0.25">
      <c r="A892" s="1"/>
      <c r="B892" s="1"/>
      <c r="C892" s="1"/>
    </row>
    <row r="894" spans="1:3" x14ac:dyDescent="0.25">
      <c r="A894" s="1"/>
      <c r="B894" s="1"/>
      <c r="C894" s="1"/>
    </row>
    <row r="897" spans="1:3" x14ac:dyDescent="0.25">
      <c r="A897" s="2"/>
      <c r="B897" s="2"/>
      <c r="C897" s="2"/>
    </row>
  </sheetData>
  <mergeCells count="69">
    <mergeCell ref="D34:F34"/>
    <mergeCell ref="A28:J28"/>
    <mergeCell ref="D24:F24"/>
    <mergeCell ref="D25:F25"/>
    <mergeCell ref="D26:F26"/>
    <mergeCell ref="D27:F27"/>
    <mergeCell ref="D31:F31"/>
    <mergeCell ref="D32:F32"/>
    <mergeCell ref="D33:F33"/>
    <mergeCell ref="A1:D1"/>
    <mergeCell ref="F1:K1"/>
    <mergeCell ref="A2:K2"/>
    <mergeCell ref="A3:K3"/>
    <mergeCell ref="A4:K4"/>
    <mergeCell ref="A6:K6"/>
    <mergeCell ref="D30:F30"/>
    <mergeCell ref="D16:F16"/>
    <mergeCell ref="D12:F12"/>
    <mergeCell ref="D23:F23"/>
    <mergeCell ref="D13:F13"/>
    <mergeCell ref="A70:L70"/>
    <mergeCell ref="C58:F58"/>
    <mergeCell ref="G58:H58"/>
    <mergeCell ref="A59:F59"/>
    <mergeCell ref="G59:H59"/>
    <mergeCell ref="A68:L68"/>
    <mergeCell ref="A62:E62"/>
    <mergeCell ref="A61:F61"/>
    <mergeCell ref="H61:I61"/>
    <mergeCell ref="A69:L69"/>
    <mergeCell ref="A54:H54"/>
    <mergeCell ref="D51:F51"/>
    <mergeCell ref="D48:F48"/>
    <mergeCell ref="A66:K66"/>
    <mergeCell ref="C56:F56"/>
    <mergeCell ref="G56:H56"/>
    <mergeCell ref="C57:F57"/>
    <mergeCell ref="G57:H57"/>
    <mergeCell ref="C55:F55"/>
    <mergeCell ref="G55:H55"/>
    <mergeCell ref="D49:F49"/>
    <mergeCell ref="D50:F50"/>
    <mergeCell ref="D43:F43"/>
    <mergeCell ref="D45:F45"/>
    <mergeCell ref="A46:J46"/>
    <mergeCell ref="D44:F44"/>
    <mergeCell ref="D35:F35"/>
    <mergeCell ref="A41:J41"/>
    <mergeCell ref="D38:F38"/>
    <mergeCell ref="D40:F40"/>
    <mergeCell ref="D39:F39"/>
    <mergeCell ref="D37:F37"/>
    <mergeCell ref="D36:F36"/>
    <mergeCell ref="S5:U5"/>
    <mergeCell ref="Q5:R5"/>
    <mergeCell ref="D20:F20"/>
    <mergeCell ref="D21:F21"/>
    <mergeCell ref="D22:F22"/>
    <mergeCell ref="D17:F17"/>
    <mergeCell ref="D18:F18"/>
    <mergeCell ref="D19:F19"/>
    <mergeCell ref="D7:F7"/>
    <mergeCell ref="D8:F8"/>
    <mergeCell ref="D9:F9"/>
    <mergeCell ref="D10:F10"/>
    <mergeCell ref="D11:F11"/>
    <mergeCell ref="D14:F14"/>
    <mergeCell ref="A5:K5"/>
    <mergeCell ref="D15:F15"/>
  </mergeCells>
  <phoneticPr fontId="17" type="noConversion"/>
  <printOptions horizontalCentered="1"/>
  <pageMargins left="0.43307086614173229" right="0.31496062992125984" top="0.74803149606299213" bottom="0.31496062992125984" header="0.31496062992125984" footer="0.23622047244094491"/>
  <pageSetup paperSize="9" scale="9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16"/>
  <sheetViews>
    <sheetView showGridLines="0" zoomScale="106" zoomScaleNormal="106" workbookViewId="0">
      <selection activeCell="E2" sqref="E2:J2"/>
    </sheetView>
  </sheetViews>
  <sheetFormatPr defaultColWidth="8.85546875" defaultRowHeight="20.100000000000001" customHeight="1" x14ac:dyDescent="0.25"/>
  <cols>
    <col min="1" max="1" width="5.42578125" customWidth="1"/>
    <col min="2" max="2" width="9.42578125" customWidth="1"/>
    <col min="3" max="3" width="7.42578125" customWidth="1"/>
    <col min="5" max="5" width="21.42578125" customWidth="1"/>
    <col min="6" max="6" width="14.85546875" customWidth="1"/>
    <col min="7" max="7" width="6.85546875" bestFit="1" customWidth="1"/>
    <col min="8" max="8" width="13.28515625" style="48" customWidth="1"/>
    <col min="9" max="9" width="12.85546875" customWidth="1"/>
    <col min="10" max="10" width="19.140625" customWidth="1"/>
    <col min="11" max="11" width="4.28515625" customWidth="1"/>
    <col min="12" max="12" width="6.28515625" customWidth="1"/>
    <col min="13" max="13" width="14.42578125" customWidth="1"/>
    <col min="14" max="14" width="11.28515625" customWidth="1"/>
    <col min="15" max="15" width="13.28515625" customWidth="1"/>
    <col min="16" max="16" width="14.85546875" customWidth="1"/>
    <col min="17" max="17" width="15.140625" customWidth="1"/>
    <col min="18" max="18" width="12.42578125" customWidth="1"/>
    <col min="20" max="20" width="11.140625" customWidth="1"/>
    <col min="21" max="21" width="11.7109375" customWidth="1"/>
    <col min="24" max="24" width="10.42578125" customWidth="1"/>
    <col min="25" max="25" width="23" customWidth="1"/>
    <col min="26" max="26" width="9.140625" customWidth="1"/>
    <col min="27" max="27" width="21" customWidth="1"/>
  </cols>
  <sheetData>
    <row r="1" spans="1:20" ht="24" customHeight="1" x14ac:dyDescent="0.25">
      <c r="A1" s="191"/>
      <c r="B1" s="192"/>
      <c r="C1" s="192"/>
      <c r="D1" s="192"/>
      <c r="E1" s="241" t="s">
        <v>88</v>
      </c>
      <c r="F1" s="241"/>
      <c r="G1" s="241"/>
      <c r="H1" s="241"/>
      <c r="I1" s="241"/>
      <c r="J1" s="242"/>
      <c r="K1" s="1"/>
      <c r="L1" s="1"/>
    </row>
    <row r="2" spans="1:20" ht="14.25" customHeight="1" x14ac:dyDescent="0.25">
      <c r="B2" s="12"/>
      <c r="C2" s="12"/>
      <c r="D2" s="12"/>
      <c r="E2" s="241" t="s">
        <v>234</v>
      </c>
      <c r="F2" s="241"/>
      <c r="G2" s="241"/>
      <c r="H2" s="241"/>
      <c r="I2" s="241"/>
      <c r="J2" s="242"/>
      <c r="K2" s="1"/>
      <c r="L2" s="1"/>
    </row>
    <row r="3" spans="1:20" ht="14.25" customHeight="1" x14ac:dyDescent="0.25">
      <c r="B3" s="127"/>
      <c r="C3" s="127"/>
      <c r="D3" s="127"/>
      <c r="E3" s="241" t="s">
        <v>93</v>
      </c>
      <c r="F3" s="241"/>
      <c r="G3" s="241"/>
      <c r="H3" s="241"/>
      <c r="I3" s="241"/>
      <c r="J3" s="242"/>
      <c r="K3" s="1"/>
      <c r="L3" s="1"/>
    </row>
    <row r="4" spans="1:20" ht="16.5" customHeight="1" x14ac:dyDescent="0.25">
      <c r="A4" s="253" t="s">
        <v>81</v>
      </c>
      <c r="B4" s="241"/>
      <c r="C4" s="241"/>
      <c r="D4" s="241"/>
      <c r="E4" s="241"/>
      <c r="F4" s="241"/>
      <c r="G4" s="241"/>
      <c r="H4" s="241"/>
      <c r="I4" s="241"/>
      <c r="J4" s="242"/>
      <c r="K4" s="1"/>
      <c r="L4" s="1"/>
    </row>
    <row r="5" spans="1:20" ht="26.25" customHeight="1" x14ac:dyDescent="0.25">
      <c r="A5" s="253" t="s">
        <v>255</v>
      </c>
      <c r="B5" s="241"/>
      <c r="C5" s="241"/>
      <c r="D5" s="241"/>
      <c r="E5" s="241"/>
      <c r="F5" s="241"/>
      <c r="G5" s="241"/>
      <c r="H5" s="241"/>
      <c r="I5" s="241"/>
      <c r="J5" s="242"/>
      <c r="K5" s="1"/>
      <c r="L5" s="1"/>
      <c r="P5" s="189"/>
      <c r="Q5" s="189"/>
      <c r="R5" s="189"/>
      <c r="S5" s="189"/>
      <c r="T5" s="189"/>
    </row>
    <row r="6" spans="1:20" ht="20.100000000000001" customHeight="1" x14ac:dyDescent="0.25">
      <c r="A6" s="8" t="s">
        <v>27</v>
      </c>
      <c r="B6" s="32" t="s">
        <v>2</v>
      </c>
      <c r="C6" s="32" t="s">
        <v>3</v>
      </c>
      <c r="D6" s="216" t="s">
        <v>235</v>
      </c>
      <c r="E6" s="216"/>
      <c r="F6" s="216"/>
      <c r="G6" s="32" t="s">
        <v>4</v>
      </c>
      <c r="H6" s="44" t="s">
        <v>6</v>
      </c>
      <c r="I6" s="32" t="s">
        <v>14</v>
      </c>
      <c r="J6" s="32" t="s">
        <v>15</v>
      </c>
      <c r="K6" s="1"/>
      <c r="L6" s="1"/>
      <c r="P6" s="189" t="s">
        <v>9</v>
      </c>
      <c r="Q6" s="189"/>
    </row>
    <row r="7" spans="1:20" ht="20.100000000000001" customHeight="1" x14ac:dyDescent="0.25">
      <c r="A7" s="107" t="s">
        <v>27</v>
      </c>
      <c r="B7" s="29" t="s">
        <v>201</v>
      </c>
      <c r="C7" s="29">
        <v>44001</v>
      </c>
      <c r="D7" s="191" t="s">
        <v>171</v>
      </c>
      <c r="E7" s="192"/>
      <c r="F7" s="193"/>
      <c r="G7" s="29" t="s">
        <v>7</v>
      </c>
      <c r="H7" s="45">
        <f>'MEMÓRIA DE CÁLCULO'!I8</f>
        <v>1485.72</v>
      </c>
      <c r="I7" s="33">
        <v>0.27</v>
      </c>
      <c r="J7" s="33">
        <f>H7*I7</f>
        <v>401.14440000000002</v>
      </c>
      <c r="K7" s="1"/>
      <c r="L7" s="1"/>
      <c r="P7" s="189"/>
      <c r="Q7" s="189"/>
    </row>
    <row r="8" spans="1:20" ht="20.100000000000001" customHeight="1" x14ac:dyDescent="0.25">
      <c r="A8" s="107" t="s">
        <v>262</v>
      </c>
      <c r="B8" s="29" t="s">
        <v>201</v>
      </c>
      <c r="C8" s="29">
        <v>40005</v>
      </c>
      <c r="D8" s="191" t="s">
        <v>13</v>
      </c>
      <c r="E8" s="192"/>
      <c r="F8" s="193"/>
      <c r="G8" s="29" t="s">
        <v>8</v>
      </c>
      <c r="H8" s="46">
        <f>'MEMÓRIA DE CÁLCULO'!I9</f>
        <v>148.572</v>
      </c>
      <c r="I8" s="33">
        <v>2.85</v>
      </c>
      <c r="J8" s="33">
        <f t="shared" ref="J8:J26" si="0">H8*I8</f>
        <v>423.43020000000001</v>
      </c>
      <c r="K8" s="1"/>
      <c r="L8" s="1"/>
      <c r="P8" s="189"/>
      <c r="Q8" s="189"/>
    </row>
    <row r="9" spans="1:20" ht="20.100000000000001" customHeight="1" x14ac:dyDescent="0.25">
      <c r="A9" s="107" t="s">
        <v>263</v>
      </c>
      <c r="B9" s="29" t="s">
        <v>201</v>
      </c>
      <c r="C9" s="29">
        <v>40006</v>
      </c>
      <c r="D9" s="191" t="s">
        <v>161</v>
      </c>
      <c r="E9" s="192"/>
      <c r="F9" s="193"/>
      <c r="G9" s="29" t="s">
        <v>10</v>
      </c>
      <c r="H9" s="45">
        <f>'MEMÓRIA DE CÁLCULO'!I10</f>
        <v>148.572</v>
      </c>
      <c r="I9" s="33">
        <v>2.76</v>
      </c>
      <c r="J9" s="33">
        <f t="shared" si="0"/>
        <v>410.05871999999999</v>
      </c>
      <c r="K9" s="1"/>
      <c r="L9" s="1"/>
      <c r="P9" s="189"/>
      <c r="Q9" s="189"/>
    </row>
    <row r="10" spans="1:20" ht="20.100000000000001" customHeight="1" x14ac:dyDescent="0.25">
      <c r="A10" s="107" t="s">
        <v>264</v>
      </c>
      <c r="B10" s="184" t="s">
        <v>201</v>
      </c>
      <c r="C10" s="184">
        <f>'MEMÓRIA DE CÁLCULO'!C11</f>
        <v>40016</v>
      </c>
      <c r="D10" s="191" t="str">
        <f>'MEMÓRIA DE CÁLCULO'!D11:F11</f>
        <v>ESCAV., CARGA E TRANSPORTE DE MAT. 1ª CATEG. - C/ ESCAVADEIRA - (DT: 201 A 400M)</v>
      </c>
      <c r="E10" s="192"/>
      <c r="F10" s="193"/>
      <c r="G10" s="184" t="str">
        <f>'MEMÓRIA DE CÁLCULO'!G11</f>
        <v>m³</v>
      </c>
      <c r="H10" s="45">
        <f>'MEMÓRIA DE CÁLCULO'!I11</f>
        <v>718.62</v>
      </c>
      <c r="I10" s="185">
        <f>'MEMÓRIA DE CÁLCULO'!J11</f>
        <v>9.69</v>
      </c>
      <c r="J10" s="185">
        <f>H10*I10</f>
        <v>6963.4277999999995</v>
      </c>
      <c r="K10" s="1"/>
      <c r="L10" s="1"/>
      <c r="P10" s="183"/>
      <c r="Q10" s="183"/>
    </row>
    <row r="11" spans="1:20" ht="25.5" customHeight="1" x14ac:dyDescent="0.25">
      <c r="A11" s="107" t="s">
        <v>265</v>
      </c>
      <c r="B11" s="29" t="s">
        <v>201</v>
      </c>
      <c r="C11" s="29">
        <v>40086</v>
      </c>
      <c r="D11" s="191" t="s">
        <v>223</v>
      </c>
      <c r="E11" s="229"/>
      <c r="F11" s="230"/>
      <c r="G11" s="29" t="s">
        <v>8</v>
      </c>
      <c r="H11" s="45">
        <f>'MEMÓRIA DE CÁLCULO'!I12</f>
        <v>441.80200000000002</v>
      </c>
      <c r="I11" s="33">
        <v>24.28</v>
      </c>
      <c r="J11" s="33">
        <f>I11*H11</f>
        <v>10726.952560000002</v>
      </c>
      <c r="K11" s="1"/>
      <c r="L11" s="1"/>
    </row>
    <row r="12" spans="1:20" ht="25.5" customHeight="1" x14ac:dyDescent="0.25">
      <c r="A12" s="107" t="s">
        <v>266</v>
      </c>
      <c r="B12" s="184" t="s">
        <v>201</v>
      </c>
      <c r="C12" s="184">
        <f>'MEMÓRIA DE CÁLCULO'!C13</f>
        <v>40455</v>
      </c>
      <c r="D12" s="191" t="str">
        <f>'MEMÓRIA DE CÁLCULO'!D13:F13</f>
        <v xml:space="preserve">TRANSPORTE COMERCIAL DE AGREGADO </v>
      </c>
      <c r="E12" s="229"/>
      <c r="F12" s="230"/>
      <c r="G12" s="184" t="str">
        <f>'MEMÓRIA DE CÁLCULO'!G13</f>
        <v>m³ x Km</v>
      </c>
      <c r="H12" s="45">
        <f>'MEMÓRIA DE CÁLCULO'!I13</f>
        <v>12282.095600000001</v>
      </c>
      <c r="I12" s="185">
        <f>'MEMÓRIA DE CÁLCULO'!J13</f>
        <v>1.49</v>
      </c>
      <c r="J12" s="185">
        <f>H12*I12</f>
        <v>18300.322444000001</v>
      </c>
      <c r="K12" s="1"/>
      <c r="L12" s="1"/>
    </row>
    <row r="13" spans="1:20" ht="27" customHeight="1" x14ac:dyDescent="0.25">
      <c r="A13" s="107" t="s">
        <v>266</v>
      </c>
      <c r="B13" s="29" t="s">
        <v>201</v>
      </c>
      <c r="C13" s="29">
        <v>40140</v>
      </c>
      <c r="D13" s="191" t="s">
        <v>216</v>
      </c>
      <c r="E13" s="192"/>
      <c r="F13" s="193"/>
      <c r="G13" s="29" t="s">
        <v>8</v>
      </c>
      <c r="H13" s="45">
        <f>'MEMÓRIA DE CÁLCULO'!I14</f>
        <v>441.80200000000002</v>
      </c>
      <c r="I13" s="33">
        <v>107.19</v>
      </c>
      <c r="J13" s="33">
        <f t="shared" si="0"/>
        <v>47356.756379999999</v>
      </c>
      <c r="K13" s="1"/>
      <c r="L13" s="1"/>
    </row>
    <row r="14" spans="1:20" ht="20.100000000000001" customHeight="1" x14ac:dyDescent="0.25">
      <c r="A14" s="107" t="s">
        <v>267</v>
      </c>
      <c r="B14" s="29" t="s">
        <v>201</v>
      </c>
      <c r="C14" s="29">
        <v>40316</v>
      </c>
      <c r="D14" s="191" t="s">
        <v>224</v>
      </c>
      <c r="E14" s="192"/>
      <c r="F14" s="193"/>
      <c r="G14" s="29" t="s">
        <v>8</v>
      </c>
      <c r="H14" s="45">
        <f>'MEMÓRIA DE CÁLCULO'!I15</f>
        <v>698.99999999999989</v>
      </c>
      <c r="I14" s="33">
        <v>11.49</v>
      </c>
      <c r="J14" s="33">
        <f>H14*I14</f>
        <v>8031.5099999999984</v>
      </c>
      <c r="K14" s="1"/>
      <c r="L14" s="1"/>
    </row>
    <row r="15" spans="1:20" ht="20.100000000000001" customHeight="1" x14ac:dyDescent="0.25">
      <c r="A15" s="107" t="s">
        <v>269</v>
      </c>
      <c r="B15" s="29" t="s">
        <v>201</v>
      </c>
      <c r="C15" s="42">
        <v>40101</v>
      </c>
      <c r="D15" s="225" t="s">
        <v>85</v>
      </c>
      <c r="E15" s="226"/>
      <c r="F15" s="227"/>
      <c r="G15" s="42" t="s">
        <v>8</v>
      </c>
      <c r="H15" s="45">
        <f>'MEMÓRIA DE CÁLCULO'!I16</f>
        <v>1417.62</v>
      </c>
      <c r="I15" s="33">
        <v>6.38</v>
      </c>
      <c r="J15" s="33">
        <f t="shared" ref="J15" si="1">H15*I15</f>
        <v>9044.4155999999984</v>
      </c>
      <c r="K15" s="31"/>
      <c r="M15" t="s">
        <v>9</v>
      </c>
    </row>
    <row r="16" spans="1:20" ht="20.100000000000001" customHeight="1" x14ac:dyDescent="0.25">
      <c r="A16" s="107" t="s">
        <v>272</v>
      </c>
      <c r="B16" s="29" t="s">
        <v>201</v>
      </c>
      <c r="C16" s="29">
        <v>40310</v>
      </c>
      <c r="D16" s="191" t="s">
        <v>199</v>
      </c>
      <c r="E16" s="192"/>
      <c r="F16" s="193"/>
      <c r="G16" s="29" t="s">
        <v>7</v>
      </c>
      <c r="H16" s="45">
        <f>'MEMÓRIA DE CÁLCULO'!I17</f>
        <v>800.6400000000001</v>
      </c>
      <c r="I16" s="33">
        <v>2.88</v>
      </c>
      <c r="J16" s="33">
        <f t="shared" si="0"/>
        <v>2305.8432000000003</v>
      </c>
      <c r="K16" s="1"/>
      <c r="L16" s="1"/>
    </row>
    <row r="17" spans="1:14" ht="23.25" customHeight="1" x14ac:dyDescent="0.25">
      <c r="A17" s="107" t="s">
        <v>273</v>
      </c>
      <c r="B17" s="29" t="s">
        <v>201</v>
      </c>
      <c r="C17" s="29">
        <v>40316</v>
      </c>
      <c r="D17" s="191" t="s">
        <v>163</v>
      </c>
      <c r="E17" s="192"/>
      <c r="F17" s="193"/>
      <c r="G17" s="29" t="s">
        <v>8</v>
      </c>
      <c r="H17" s="45">
        <f>'MEMÓRIA DE CÁLCULO'!I18</f>
        <v>264.12800000000004</v>
      </c>
      <c r="I17" s="33">
        <v>11.49</v>
      </c>
      <c r="J17" s="33">
        <f t="shared" si="0"/>
        <v>3034.8307200000004</v>
      </c>
      <c r="K17" s="1" t="s">
        <v>9</v>
      </c>
      <c r="L17" s="1"/>
    </row>
    <row r="18" spans="1:14" ht="28.5" customHeight="1" x14ac:dyDescent="0.25">
      <c r="A18" s="107" t="s">
        <v>274</v>
      </c>
      <c r="B18" s="29" t="s">
        <v>201</v>
      </c>
      <c r="C18" s="29">
        <v>40320</v>
      </c>
      <c r="D18" s="191" t="s">
        <v>164</v>
      </c>
      <c r="E18" s="192"/>
      <c r="F18" s="193"/>
      <c r="G18" s="29" t="s">
        <v>10</v>
      </c>
      <c r="H18" s="45">
        <f>'MEMÓRIA DE CÁLCULO'!I19</f>
        <v>4952.4000000000005</v>
      </c>
      <c r="I18" s="33">
        <v>3.04</v>
      </c>
      <c r="J18" s="33">
        <f t="shared" si="0"/>
        <v>15055.296000000002</v>
      </c>
      <c r="K18" s="1"/>
      <c r="L18" s="1"/>
    </row>
    <row r="19" spans="1:14" ht="25.5" customHeight="1" x14ac:dyDescent="0.25">
      <c r="A19" s="107" t="s">
        <v>275</v>
      </c>
      <c r="B19" s="29" t="s">
        <v>201</v>
      </c>
      <c r="C19" s="29">
        <v>40336</v>
      </c>
      <c r="D19" s="191" t="s">
        <v>165</v>
      </c>
      <c r="E19" s="192"/>
      <c r="F19" s="193"/>
      <c r="G19" s="29" t="s">
        <v>8</v>
      </c>
      <c r="H19" s="45">
        <f>'MEMÓRIA DE CÁLCULO'!I20</f>
        <v>264.12800000000004</v>
      </c>
      <c r="I19" s="33">
        <v>20.2</v>
      </c>
      <c r="J19" s="33">
        <f t="shared" si="0"/>
        <v>5335.3856000000005</v>
      </c>
      <c r="K19" s="1"/>
      <c r="L19" s="1"/>
    </row>
    <row r="20" spans="1:14" ht="20.100000000000001" customHeight="1" x14ac:dyDescent="0.25">
      <c r="A20" s="107" t="s">
        <v>276</v>
      </c>
      <c r="B20" s="29" t="s">
        <v>201</v>
      </c>
      <c r="C20" s="29">
        <v>40380</v>
      </c>
      <c r="D20" s="191" t="s">
        <v>166</v>
      </c>
      <c r="E20" s="192"/>
      <c r="F20" s="193"/>
      <c r="G20" s="29" t="s">
        <v>7</v>
      </c>
      <c r="H20" s="45">
        <f>'MEMÓRIA DE CÁLCULO'!I21</f>
        <v>1106.0360000000001</v>
      </c>
      <c r="I20" s="33">
        <v>0.5</v>
      </c>
      <c r="J20" s="33">
        <f t="shared" si="0"/>
        <v>553.01800000000003</v>
      </c>
      <c r="K20" s="1"/>
      <c r="L20" s="1"/>
      <c r="N20" t="s">
        <v>9</v>
      </c>
    </row>
    <row r="21" spans="1:14" ht="20.100000000000001" customHeight="1" x14ac:dyDescent="0.25">
      <c r="A21" s="107" t="s">
        <v>277</v>
      </c>
      <c r="B21" s="29" t="s">
        <v>201</v>
      </c>
      <c r="C21" s="29">
        <v>40385</v>
      </c>
      <c r="D21" s="191" t="s">
        <v>167</v>
      </c>
      <c r="E21" s="192"/>
      <c r="F21" s="193"/>
      <c r="G21" s="29" t="s">
        <v>7</v>
      </c>
      <c r="H21" s="45">
        <f>'MEMÓRIA DE CÁLCULO'!I22</f>
        <v>1106.0360000000001</v>
      </c>
      <c r="I21" s="33">
        <v>0.49</v>
      </c>
      <c r="J21" s="33">
        <f t="shared" si="0"/>
        <v>541.95763999999997</v>
      </c>
      <c r="K21" s="1"/>
      <c r="L21" s="1"/>
    </row>
    <row r="22" spans="1:14" ht="20.100000000000001" customHeight="1" x14ac:dyDescent="0.25">
      <c r="A22" s="107" t="s">
        <v>278</v>
      </c>
      <c r="B22" s="29" t="s">
        <v>201</v>
      </c>
      <c r="C22" s="29">
        <v>40602</v>
      </c>
      <c r="D22" s="191" t="s">
        <v>168</v>
      </c>
      <c r="E22" s="192"/>
      <c r="F22" s="193"/>
      <c r="G22" s="29" t="s">
        <v>8</v>
      </c>
      <c r="H22" s="45">
        <f>'MEMÓRIA DE CÁLCULO'!I23</f>
        <v>33.181080000000001</v>
      </c>
      <c r="I22" s="33">
        <v>468.6</v>
      </c>
      <c r="J22" s="33">
        <f t="shared" si="0"/>
        <v>15548.654088000001</v>
      </c>
      <c r="K22" s="1"/>
      <c r="L22" s="1"/>
    </row>
    <row r="23" spans="1:14" ht="20.100000000000001" customHeight="1" x14ac:dyDescent="0.25">
      <c r="A23" s="107" t="s">
        <v>279</v>
      </c>
      <c r="B23" s="29" t="s">
        <v>201</v>
      </c>
      <c r="C23" s="29">
        <v>40460</v>
      </c>
      <c r="D23" s="191" t="s">
        <v>169</v>
      </c>
      <c r="E23" s="192"/>
      <c r="F23" s="193"/>
      <c r="G23" s="29" t="s">
        <v>11</v>
      </c>
      <c r="H23" s="45">
        <f>'MEMÓRIA DE CÁLCULO'!I24</f>
        <v>3631.3373952000002</v>
      </c>
      <c r="I23" s="33">
        <v>0.99</v>
      </c>
      <c r="J23" s="33">
        <f t="shared" si="0"/>
        <v>3595.0240212480003</v>
      </c>
      <c r="K23" s="1"/>
    </row>
    <row r="24" spans="1:14" ht="20.100000000000001" customHeight="1" x14ac:dyDescent="0.25">
      <c r="A24" s="107" t="s">
        <v>280</v>
      </c>
      <c r="B24" s="29" t="s">
        <v>201</v>
      </c>
      <c r="C24" s="29">
        <v>40455</v>
      </c>
      <c r="D24" s="191" t="s">
        <v>170</v>
      </c>
      <c r="E24" s="192"/>
      <c r="F24" s="193"/>
      <c r="G24" s="29" t="s">
        <v>10</v>
      </c>
      <c r="H24" s="45">
        <f>'MEMÓRIA DE CÁLCULO'!I25</f>
        <v>1499.0870652891429</v>
      </c>
      <c r="I24" s="33">
        <v>1.49</v>
      </c>
      <c r="J24" s="33">
        <f t="shared" si="0"/>
        <v>2233.6397272808226</v>
      </c>
      <c r="K24" s="1"/>
    </row>
    <row r="25" spans="1:14" ht="20.100000000000001" customHeight="1" x14ac:dyDescent="0.25">
      <c r="A25" s="107" t="s">
        <v>281</v>
      </c>
      <c r="B25" s="29" t="s">
        <v>201</v>
      </c>
      <c r="C25" s="29">
        <v>44450</v>
      </c>
      <c r="D25" s="191" t="s">
        <v>80</v>
      </c>
      <c r="E25" s="192"/>
      <c r="F25" s="193"/>
      <c r="G25" s="29" t="s">
        <v>12</v>
      </c>
      <c r="H25" s="45">
        <f>'MEMÓRIA DE CÁLCULO'!I26</f>
        <v>165.08</v>
      </c>
      <c r="I25" s="33">
        <v>10.47</v>
      </c>
      <c r="J25" s="33">
        <f t="shared" si="0"/>
        <v>1728.3876000000002</v>
      </c>
      <c r="K25" s="1"/>
    </row>
    <row r="26" spans="1:14" ht="20.100000000000001" customHeight="1" x14ac:dyDescent="0.25">
      <c r="A26" s="107" t="s">
        <v>286</v>
      </c>
      <c r="B26" s="29" t="s">
        <v>201</v>
      </c>
      <c r="C26" s="29">
        <v>44455</v>
      </c>
      <c r="D26" s="191" t="s">
        <v>16</v>
      </c>
      <c r="E26" s="192"/>
      <c r="F26" s="193"/>
      <c r="G26" s="29" t="s">
        <v>12</v>
      </c>
      <c r="H26" s="45">
        <f>'MEMÓRIA DE CÁLCULO'!I27</f>
        <v>165.08</v>
      </c>
      <c r="I26" s="33">
        <v>33.61</v>
      </c>
      <c r="J26" s="33">
        <f t="shared" si="0"/>
        <v>5548.3388000000004</v>
      </c>
      <c r="K26" s="1"/>
    </row>
    <row r="27" spans="1:14" ht="20.100000000000001" customHeight="1" x14ac:dyDescent="0.25">
      <c r="A27" s="172"/>
      <c r="B27" s="164"/>
      <c r="C27" s="165"/>
      <c r="D27" s="165"/>
      <c r="E27" s="165"/>
      <c r="F27" s="165"/>
      <c r="G27" s="165"/>
      <c r="H27" s="173"/>
      <c r="I27" s="174" t="s">
        <v>213</v>
      </c>
      <c r="J27" s="22">
        <f>SUM(J7:J26)</f>
        <v>157138.39350052879</v>
      </c>
      <c r="K27" s="1"/>
    </row>
    <row r="28" spans="1:14" ht="20.100000000000001" customHeight="1" x14ac:dyDescent="0.25">
      <c r="A28" s="176"/>
      <c r="B28" s="169"/>
      <c r="C28" s="171"/>
      <c r="D28" s="171"/>
      <c r="E28" s="171"/>
      <c r="F28" s="171"/>
      <c r="G28" s="171"/>
      <c r="H28" s="177"/>
      <c r="I28" s="170"/>
      <c r="J28" s="170"/>
      <c r="K28" s="1"/>
    </row>
    <row r="29" spans="1:14" ht="20.100000000000001" customHeight="1" x14ac:dyDescent="0.25">
      <c r="A29" s="252"/>
      <c r="B29" s="252"/>
      <c r="C29" s="252"/>
      <c r="D29" s="252"/>
      <c r="E29" s="252"/>
      <c r="F29" s="252"/>
      <c r="G29" s="252"/>
      <c r="H29" s="252"/>
      <c r="I29" s="252"/>
      <c r="J29" s="106"/>
      <c r="K29" s="1"/>
      <c r="L29" s="1"/>
    </row>
    <row r="30" spans="1:14" ht="7.5" customHeight="1" x14ac:dyDescent="0.25">
      <c r="A30" s="175"/>
      <c r="B30" s="131"/>
      <c r="C30" s="131"/>
      <c r="D30" s="131"/>
      <c r="E30" s="131"/>
      <c r="F30" s="131"/>
      <c r="G30" s="131"/>
      <c r="H30" s="131"/>
      <c r="I30" s="131"/>
      <c r="K30" s="1"/>
      <c r="L30" s="1"/>
    </row>
    <row r="31" spans="1:14" ht="20.100000000000001" customHeight="1" x14ac:dyDescent="0.25">
      <c r="A31" s="118"/>
      <c r="B31" s="118"/>
      <c r="C31" s="118"/>
      <c r="D31" s="118"/>
      <c r="E31" s="118"/>
      <c r="F31" s="118"/>
      <c r="G31" s="118"/>
      <c r="H31" s="118"/>
      <c r="I31" s="118"/>
      <c r="J31" s="106"/>
      <c r="K31" s="1"/>
      <c r="L31" s="1"/>
    </row>
    <row r="32" spans="1:14" ht="20.100000000000001" customHeight="1" x14ac:dyDescent="0.25">
      <c r="A32" s="8" t="s">
        <v>26</v>
      </c>
      <c r="B32" s="32" t="s">
        <v>2</v>
      </c>
      <c r="C32" s="32" t="s">
        <v>3</v>
      </c>
      <c r="D32" s="216" t="s">
        <v>90</v>
      </c>
      <c r="E32" s="216"/>
      <c r="F32" s="216"/>
      <c r="G32" s="32" t="s">
        <v>4</v>
      </c>
      <c r="H32" s="44" t="s">
        <v>6</v>
      </c>
      <c r="I32" s="32" t="s">
        <v>14</v>
      </c>
      <c r="J32" s="32" t="s">
        <v>15</v>
      </c>
      <c r="K32" s="1"/>
      <c r="L32" s="1"/>
    </row>
    <row r="33" spans="1:12" ht="20.100000000000001" customHeight="1" x14ac:dyDescent="0.25">
      <c r="A33" s="29" t="s">
        <v>1</v>
      </c>
      <c r="B33" s="29" t="s">
        <v>201</v>
      </c>
      <c r="C33" s="34">
        <v>41414</v>
      </c>
      <c r="D33" s="209" t="s">
        <v>91</v>
      </c>
      <c r="E33" s="210"/>
      <c r="F33" s="211"/>
      <c r="G33" s="34" t="s">
        <v>12</v>
      </c>
      <c r="H33" s="54">
        <v>13.8</v>
      </c>
      <c r="I33" s="55">
        <v>110.44</v>
      </c>
      <c r="J33" s="33">
        <f>H33*I33</f>
        <v>1524.0720000000001</v>
      </c>
      <c r="K33" s="1"/>
      <c r="L33" s="1"/>
    </row>
    <row r="34" spans="1:12" ht="20.100000000000001" customHeight="1" x14ac:dyDescent="0.25">
      <c r="A34" s="29" t="s">
        <v>25</v>
      </c>
      <c r="B34" s="29" t="s">
        <v>201</v>
      </c>
      <c r="C34" s="34">
        <v>41372</v>
      </c>
      <c r="D34" s="238" t="s">
        <v>152</v>
      </c>
      <c r="E34" s="238"/>
      <c r="F34" s="238"/>
      <c r="G34" s="34" t="s">
        <v>4</v>
      </c>
      <c r="H34" s="54">
        <v>3</v>
      </c>
      <c r="I34" s="55">
        <v>497.72</v>
      </c>
      <c r="J34" s="33">
        <f t="shared" ref="J34:J40" si="2">H34*I34</f>
        <v>1493.16</v>
      </c>
    </row>
    <row r="35" spans="1:12" ht="26.25" customHeight="1" x14ac:dyDescent="0.25">
      <c r="A35" s="29" t="s">
        <v>30</v>
      </c>
      <c r="B35" s="29" t="s">
        <v>201</v>
      </c>
      <c r="C35" s="34">
        <v>41385</v>
      </c>
      <c r="D35" s="203" t="s">
        <v>153</v>
      </c>
      <c r="E35" s="204"/>
      <c r="F35" s="205"/>
      <c r="G35" s="34" t="s">
        <v>4</v>
      </c>
      <c r="H35" s="54">
        <v>2</v>
      </c>
      <c r="I35" s="55">
        <v>65.930000000000007</v>
      </c>
      <c r="J35" s="33">
        <f t="shared" si="2"/>
        <v>131.86000000000001</v>
      </c>
    </row>
    <row r="36" spans="1:12" ht="20.100000000000001" customHeight="1" x14ac:dyDescent="0.25">
      <c r="A36" s="29" t="s">
        <v>176</v>
      </c>
      <c r="B36" s="29" t="s">
        <v>201</v>
      </c>
      <c r="C36" s="34">
        <v>45410</v>
      </c>
      <c r="D36" s="203" t="s">
        <v>158</v>
      </c>
      <c r="E36" s="204"/>
      <c r="F36" s="205"/>
      <c r="G36" s="34" t="s">
        <v>8</v>
      </c>
      <c r="H36" s="54">
        <f>1.2*6*1.2</f>
        <v>8.6399999999999988</v>
      </c>
      <c r="I36" s="55">
        <v>13.01</v>
      </c>
      <c r="J36" s="33">
        <f t="shared" si="2"/>
        <v>112.40639999999998</v>
      </c>
    </row>
    <row r="37" spans="1:12" ht="20.100000000000001" customHeight="1" x14ac:dyDescent="0.25">
      <c r="A37" s="29" t="s">
        <v>177</v>
      </c>
      <c r="B37" s="29" t="s">
        <v>201</v>
      </c>
      <c r="C37" s="34">
        <v>45580</v>
      </c>
      <c r="D37" s="203" t="s">
        <v>160</v>
      </c>
      <c r="E37" s="204"/>
      <c r="F37" s="205"/>
      <c r="G37" s="34" t="s">
        <v>8</v>
      </c>
      <c r="H37" s="54">
        <f>1.2*6*0.1</f>
        <v>0.72</v>
      </c>
      <c r="I37" s="55">
        <v>193.13</v>
      </c>
      <c r="J37" s="33">
        <f t="shared" si="2"/>
        <v>139.05359999999999</v>
      </c>
    </row>
    <row r="38" spans="1:12" ht="23.25" customHeight="1" x14ac:dyDescent="0.25">
      <c r="A38" s="29" t="s">
        <v>178</v>
      </c>
      <c r="B38" s="29" t="s">
        <v>201</v>
      </c>
      <c r="C38" s="107">
        <v>45445</v>
      </c>
      <c r="D38" s="209" t="s">
        <v>217</v>
      </c>
      <c r="E38" s="210"/>
      <c r="F38" s="211"/>
      <c r="G38" s="34" t="s">
        <v>12</v>
      </c>
      <c r="H38" s="54">
        <v>6</v>
      </c>
      <c r="I38" s="55">
        <f>'MEMÓRIA DE CÁLCULO'!J36</f>
        <v>365.68</v>
      </c>
      <c r="J38" s="33">
        <f t="shared" si="2"/>
        <v>2194.08</v>
      </c>
    </row>
    <row r="39" spans="1:12" ht="25.5" customHeight="1" x14ac:dyDescent="0.25">
      <c r="A39" s="29" t="s">
        <v>179</v>
      </c>
      <c r="B39" s="29" t="s">
        <v>201</v>
      </c>
      <c r="C39" s="107">
        <v>45435</v>
      </c>
      <c r="D39" s="209" t="s">
        <v>159</v>
      </c>
      <c r="E39" s="210"/>
      <c r="F39" s="211"/>
      <c r="G39" s="34" t="s">
        <v>8</v>
      </c>
      <c r="H39" s="54">
        <f>'MEMÓRIA DE CÁLCULO'!I37</f>
        <v>2.1599999999999997</v>
      </c>
      <c r="I39" s="55">
        <f>'MEMÓRIA DE CÁLCULO'!J37</f>
        <v>13.24</v>
      </c>
      <c r="J39" s="33">
        <f>H39*I39</f>
        <v>28.598399999999998</v>
      </c>
    </row>
    <row r="40" spans="1:12" ht="20.100000000000001" customHeight="1" x14ac:dyDescent="0.25">
      <c r="A40" s="29" t="s">
        <v>180</v>
      </c>
      <c r="B40" s="29" t="s">
        <v>201</v>
      </c>
      <c r="C40" s="34">
        <f>'MEMÓRIA DE CÁLCULO'!C38</f>
        <v>45535</v>
      </c>
      <c r="D40" s="203" t="str">
        <f>'MEMÓRIA DE CÁLCULO'!D38:F38</f>
        <v xml:space="preserve">BOCA-DE-LOBO, ALTURA MÉDIA DE 1,30 M (AC/BC) </v>
      </c>
      <c r="E40" s="204"/>
      <c r="F40" s="205"/>
      <c r="G40" s="34" t="s">
        <v>4</v>
      </c>
      <c r="H40" s="54">
        <f>'MEMÓRIA DE CÁLCULO'!I38</f>
        <v>2</v>
      </c>
      <c r="I40" s="55">
        <f>'MEMÓRIA DE CÁLCULO'!J38</f>
        <v>1444.8</v>
      </c>
      <c r="J40" s="33">
        <f t="shared" si="2"/>
        <v>2889.6</v>
      </c>
    </row>
    <row r="41" spans="1:12" ht="25.5" customHeight="1" x14ac:dyDescent="0.25">
      <c r="A41" s="29" t="s">
        <v>181</v>
      </c>
      <c r="B41" s="29" t="s">
        <v>201</v>
      </c>
      <c r="C41" s="34">
        <v>41841</v>
      </c>
      <c r="D41" s="203" t="s">
        <v>225</v>
      </c>
      <c r="E41" s="204"/>
      <c r="F41" s="205"/>
      <c r="G41" s="34" t="s">
        <v>12</v>
      </c>
      <c r="H41" s="54">
        <v>18</v>
      </c>
      <c r="I41" s="55">
        <f>'MEMÓRIA DE CÁLCULO'!J39</f>
        <v>3059.24</v>
      </c>
      <c r="J41" s="33">
        <f>H41*I41</f>
        <v>55066.319999999992</v>
      </c>
    </row>
    <row r="42" spans="1:12" ht="25.5" customHeight="1" x14ac:dyDescent="0.25">
      <c r="A42" s="29" t="s">
        <v>226</v>
      </c>
      <c r="B42" s="29" t="s">
        <v>201</v>
      </c>
      <c r="C42" s="34">
        <v>41881</v>
      </c>
      <c r="D42" s="203" t="s">
        <v>238</v>
      </c>
      <c r="E42" s="204"/>
      <c r="F42" s="205"/>
      <c r="G42" s="34" t="s">
        <v>4</v>
      </c>
      <c r="H42" s="54">
        <v>2</v>
      </c>
      <c r="I42" s="55">
        <v>2458.33</v>
      </c>
      <c r="J42" s="33">
        <f>H42*I42</f>
        <v>4916.66</v>
      </c>
    </row>
    <row r="43" spans="1:12" ht="20.100000000000001" customHeight="1" x14ac:dyDescent="0.25">
      <c r="A43" s="244" t="s">
        <v>89</v>
      </c>
      <c r="B43" s="245"/>
      <c r="C43" s="245"/>
      <c r="D43" s="245"/>
      <c r="E43" s="245"/>
      <c r="F43" s="245"/>
      <c r="G43" s="245"/>
      <c r="H43" s="245"/>
      <c r="I43" s="246"/>
      <c r="J43" s="117">
        <f>SUM(J33:J41)</f>
        <v>63579.150399999991</v>
      </c>
      <c r="K43" s="1"/>
      <c r="L43" s="1"/>
    </row>
    <row r="44" spans="1:12" ht="20.100000000000001" customHeight="1" x14ac:dyDescent="0.25">
      <c r="A44" s="115"/>
      <c r="B44" s="115"/>
      <c r="C44" s="115"/>
      <c r="D44" s="115"/>
      <c r="E44" s="115"/>
      <c r="F44" s="115"/>
      <c r="G44" s="115"/>
      <c r="H44" s="115"/>
      <c r="I44" s="115"/>
      <c r="J44" s="116"/>
      <c r="K44" s="1"/>
      <c r="L44" s="1"/>
    </row>
    <row r="45" spans="1:12" ht="20.100000000000001" customHeight="1" x14ac:dyDescent="0.25">
      <c r="A45" s="8" t="s">
        <v>182</v>
      </c>
      <c r="B45" s="32" t="s">
        <v>2</v>
      </c>
      <c r="C45" s="32" t="s">
        <v>3</v>
      </c>
      <c r="D45" s="194" t="s">
        <v>228</v>
      </c>
      <c r="E45" s="195"/>
      <c r="F45" s="196"/>
      <c r="G45" s="32" t="s">
        <v>4</v>
      </c>
      <c r="H45" s="44" t="s">
        <v>6</v>
      </c>
      <c r="I45" s="32" t="s">
        <v>14</v>
      </c>
      <c r="J45" s="32" t="s">
        <v>15</v>
      </c>
      <c r="K45" s="1"/>
      <c r="L45" s="1"/>
    </row>
    <row r="46" spans="1:12" ht="20.100000000000001" customHeight="1" x14ac:dyDescent="0.25">
      <c r="A46" s="29" t="s">
        <v>183</v>
      </c>
      <c r="B46" s="29" t="s">
        <v>201</v>
      </c>
      <c r="C46" s="34">
        <v>45255</v>
      </c>
      <c r="D46" s="203" t="s">
        <v>233</v>
      </c>
      <c r="E46" s="204"/>
      <c r="F46" s="205"/>
      <c r="G46" s="34" t="s">
        <v>8</v>
      </c>
      <c r="H46" s="54">
        <v>1.5</v>
      </c>
      <c r="I46" s="55">
        <v>211.56</v>
      </c>
      <c r="J46" s="33">
        <f>H46*I46</f>
        <v>317.34000000000003</v>
      </c>
      <c r="K46" s="1"/>
      <c r="L46" s="1"/>
    </row>
    <row r="47" spans="1:12" ht="20.100000000000001" customHeight="1" x14ac:dyDescent="0.25">
      <c r="A47" s="29" t="s">
        <v>184</v>
      </c>
      <c r="B47" s="29" t="s">
        <v>229</v>
      </c>
      <c r="C47" s="34" t="s">
        <v>18</v>
      </c>
      <c r="D47" s="203" t="s">
        <v>230</v>
      </c>
      <c r="E47" s="204"/>
      <c r="F47" s="205"/>
      <c r="G47" s="34" t="s">
        <v>4</v>
      </c>
      <c r="H47" s="54">
        <v>1</v>
      </c>
      <c r="I47" s="55">
        <f>'MEMÓRIA DE CÁLCULO'!J45</f>
        <v>3000</v>
      </c>
      <c r="J47" s="33">
        <f>I47*H47</f>
        <v>3000</v>
      </c>
      <c r="K47" s="1"/>
      <c r="L47" s="1"/>
    </row>
    <row r="48" spans="1:12" ht="20.100000000000001" customHeight="1" x14ac:dyDescent="0.25">
      <c r="A48" s="244" t="s">
        <v>89</v>
      </c>
      <c r="B48" s="245"/>
      <c r="C48" s="245"/>
      <c r="D48" s="245"/>
      <c r="E48" s="245"/>
      <c r="F48" s="245"/>
      <c r="G48" s="245"/>
      <c r="H48" s="245"/>
      <c r="I48" s="246"/>
      <c r="J48" s="117">
        <f>J46+J47</f>
        <v>3317.34</v>
      </c>
      <c r="K48" s="1"/>
      <c r="L48" s="1"/>
    </row>
    <row r="49" spans="1:12" ht="20.100000000000001" customHeight="1" x14ac:dyDescent="0.25">
      <c r="A49" s="115"/>
      <c r="B49" s="115"/>
      <c r="C49" s="115"/>
      <c r="D49" s="115"/>
      <c r="E49" s="115"/>
      <c r="F49" s="115"/>
      <c r="G49" s="115"/>
      <c r="H49" s="115"/>
      <c r="I49" s="115"/>
      <c r="J49" s="116"/>
      <c r="K49" s="1"/>
      <c r="L49" s="1"/>
    </row>
    <row r="50" spans="1:12" ht="20.100000000000001" customHeight="1" x14ac:dyDescent="0.25">
      <c r="A50" s="8" t="s">
        <v>182</v>
      </c>
      <c r="B50" s="32" t="s">
        <v>2</v>
      </c>
      <c r="C50" s="32" t="s">
        <v>3</v>
      </c>
      <c r="D50" s="194" t="s">
        <v>22</v>
      </c>
      <c r="E50" s="195"/>
      <c r="F50" s="196"/>
      <c r="G50" s="32" t="s">
        <v>4</v>
      </c>
      <c r="H50" s="44" t="s">
        <v>6</v>
      </c>
      <c r="I50" s="32" t="s">
        <v>14</v>
      </c>
      <c r="J50" s="32" t="s">
        <v>15</v>
      </c>
      <c r="K50" s="1"/>
      <c r="L50" s="1"/>
    </row>
    <row r="51" spans="1:12" ht="20.100000000000001" customHeight="1" x14ac:dyDescent="0.25">
      <c r="A51" s="29" t="s">
        <v>183</v>
      </c>
      <c r="B51" s="29" t="s">
        <v>17</v>
      </c>
      <c r="C51" s="29" t="s">
        <v>18</v>
      </c>
      <c r="D51" s="191" t="s">
        <v>87</v>
      </c>
      <c r="E51" s="192"/>
      <c r="F51" s="193"/>
      <c r="G51" s="29" t="s">
        <v>55</v>
      </c>
      <c r="H51" s="45">
        <f>'MEMÓRIA DE CÁLCULO'!I49</f>
        <v>1.106036</v>
      </c>
      <c r="I51" s="33">
        <f>'PRODUTOS BETUMINOSOS'!I32</f>
        <v>4226.4448005702507</v>
      </c>
      <c r="J51" s="33">
        <f>I51*H51</f>
        <v>4674.6001014435178</v>
      </c>
      <c r="K51" s="1"/>
      <c r="L51" s="1"/>
    </row>
    <row r="52" spans="1:12" ht="20.100000000000001" customHeight="1" x14ac:dyDescent="0.25">
      <c r="A52" s="29" t="s">
        <v>184</v>
      </c>
      <c r="B52" s="29" t="s">
        <v>17</v>
      </c>
      <c r="C52" s="29" t="s">
        <v>18</v>
      </c>
      <c r="D52" s="191" t="s">
        <v>24</v>
      </c>
      <c r="E52" s="192"/>
      <c r="F52" s="193"/>
      <c r="G52" s="29" t="s">
        <v>55</v>
      </c>
      <c r="H52" s="45">
        <f>'MEMÓRIA DE CÁLCULO'!I50</f>
        <v>0.55301800000000001</v>
      </c>
      <c r="I52" s="33">
        <f>'PRODUTOS BETUMINOSOS'!I33</f>
        <v>4720.7400100802015</v>
      </c>
      <c r="J52" s="33">
        <f t="shared" ref="J52:J53" si="3">I52*H52</f>
        <v>2610.6541988945328</v>
      </c>
      <c r="K52" s="1"/>
      <c r="L52" s="1"/>
    </row>
    <row r="53" spans="1:12" ht="20.100000000000001" customHeight="1" x14ac:dyDescent="0.25">
      <c r="A53" s="29" t="s">
        <v>185</v>
      </c>
      <c r="B53" s="29" t="s">
        <v>17</v>
      </c>
      <c r="C53" s="29" t="s">
        <v>18</v>
      </c>
      <c r="D53" s="191" t="s">
        <v>23</v>
      </c>
      <c r="E53" s="192"/>
      <c r="F53" s="193"/>
      <c r="G53" s="29" t="s">
        <v>55</v>
      </c>
      <c r="H53" s="45">
        <f>'MEMÓRIA DE CÁLCULO'!I51</f>
        <v>4.1409987839999998</v>
      </c>
      <c r="I53" s="33">
        <f>'PRODUTOS BETUMINOSOS'!I34</f>
        <v>5834.0172571236872</v>
      </c>
      <c r="J53" s="33">
        <f t="shared" si="3"/>
        <v>24158.658367584201</v>
      </c>
      <c r="K53" s="1"/>
      <c r="L53" s="1"/>
    </row>
    <row r="54" spans="1:12" ht="20.100000000000001" customHeight="1" x14ac:dyDescent="0.25">
      <c r="A54" s="1"/>
      <c r="B54" s="1"/>
      <c r="C54" s="1"/>
      <c r="D54" s="1"/>
      <c r="E54" s="1"/>
      <c r="F54" s="1"/>
      <c r="G54" s="1" t="s">
        <v>9</v>
      </c>
      <c r="H54" s="47"/>
      <c r="I54" s="9" t="s">
        <v>20</v>
      </c>
      <c r="J54" s="22">
        <f>SUM(J51:J53)</f>
        <v>31443.912667922254</v>
      </c>
      <c r="K54" s="1"/>
      <c r="L54" s="1"/>
    </row>
    <row r="55" spans="1:12" ht="20.100000000000001" customHeight="1" x14ac:dyDescent="0.25">
      <c r="A55" s="1"/>
      <c r="B55" s="1"/>
      <c r="C55" s="1"/>
      <c r="D55" s="1"/>
      <c r="E55" s="1"/>
      <c r="F55" s="1"/>
      <c r="G55" s="1"/>
      <c r="H55" s="47"/>
      <c r="I55" s="10"/>
      <c r="J55" s="106"/>
      <c r="K55" s="1"/>
      <c r="L55" s="1"/>
    </row>
    <row r="56" spans="1:12" ht="20.100000000000001" customHeight="1" x14ac:dyDescent="0.25">
      <c r="A56" s="243" t="s">
        <v>234</v>
      </c>
      <c r="B56" s="243"/>
      <c r="C56" s="243"/>
      <c r="D56" s="243"/>
      <c r="E56" s="243"/>
      <c r="F56" s="243"/>
      <c r="G56" s="129"/>
      <c r="H56" s="129"/>
      <c r="I56" s="10"/>
      <c r="J56" s="106"/>
      <c r="K56" s="1"/>
      <c r="L56" s="1"/>
    </row>
    <row r="57" spans="1:12" ht="20.100000000000001" customHeight="1" x14ac:dyDescent="0.25">
      <c r="A57" s="8" t="s">
        <v>142</v>
      </c>
      <c r="B57" s="32" t="s">
        <v>2</v>
      </c>
      <c r="C57" s="216" t="s">
        <v>28</v>
      </c>
      <c r="D57" s="216"/>
      <c r="E57" s="216"/>
      <c r="F57" s="32" t="s">
        <v>143</v>
      </c>
      <c r="G57" s="3"/>
      <c r="H57" s="12"/>
      <c r="I57" s="10"/>
      <c r="J57" s="106"/>
      <c r="K57" s="1"/>
      <c r="L57" s="1"/>
    </row>
    <row r="58" spans="1:12" s="1" customFormat="1" ht="24.75" customHeight="1" x14ac:dyDescent="0.25">
      <c r="A58" s="107" t="s">
        <v>144</v>
      </c>
      <c r="B58" s="29" t="s">
        <v>201</v>
      </c>
      <c r="C58" s="191" t="s">
        <v>145</v>
      </c>
      <c r="D58" s="192"/>
      <c r="E58" s="193"/>
      <c r="F58" s="33">
        <f>'ADM LOCAL'!E18</f>
        <v>16231.588331500001</v>
      </c>
      <c r="G58" s="3"/>
      <c r="H58" s="130"/>
      <c r="I58" s="10"/>
      <c r="J58" s="106"/>
    </row>
    <row r="59" spans="1:12" ht="20.100000000000001" customHeight="1" x14ac:dyDescent="0.25">
      <c r="A59" s="107" t="s">
        <v>146</v>
      </c>
      <c r="B59" s="29" t="s">
        <v>201</v>
      </c>
      <c r="C59" s="191" t="s">
        <v>147</v>
      </c>
      <c r="D59" s="192"/>
      <c r="E59" s="193"/>
      <c r="F59" s="33">
        <f>'CANTEIRO DE OBRA'!E17</f>
        <v>5627.9132240000008</v>
      </c>
      <c r="G59" s="3"/>
      <c r="H59" s="130"/>
      <c r="I59" s="10"/>
      <c r="J59" s="106"/>
      <c r="K59" s="1"/>
      <c r="L59" s="1"/>
    </row>
    <row r="60" spans="1:12" ht="20.100000000000001" customHeight="1" x14ac:dyDescent="0.25">
      <c r="A60" s="107" t="s">
        <v>148</v>
      </c>
      <c r="B60" s="29" t="s">
        <v>201</v>
      </c>
      <c r="C60" s="191" t="s">
        <v>149</v>
      </c>
      <c r="D60" s="192"/>
      <c r="E60" s="193"/>
      <c r="F60" s="33">
        <f>'MOBILIZACAO EQUIPAMENTO'!E21</f>
        <v>10882.984399999999</v>
      </c>
      <c r="G60" s="3"/>
      <c r="H60" s="130"/>
      <c r="I60" s="10"/>
      <c r="J60" s="106"/>
      <c r="K60" s="1"/>
      <c r="L60" s="1"/>
    </row>
    <row r="61" spans="1:12" ht="20.100000000000001" customHeight="1" x14ac:dyDescent="0.25">
      <c r="A61" s="247" t="s">
        <v>150</v>
      </c>
      <c r="B61" s="248"/>
      <c r="C61" s="248"/>
      <c r="D61" s="248"/>
      <c r="E61" s="249"/>
      <c r="F61" s="22">
        <f>SUM(F58:F60)</f>
        <v>32742.4859555</v>
      </c>
      <c r="H61" s="131"/>
      <c r="I61" s="10"/>
      <c r="J61" s="106"/>
      <c r="K61" s="1"/>
      <c r="L61" s="1"/>
    </row>
    <row r="62" spans="1:12" ht="20.100000000000001" customHeight="1" x14ac:dyDescent="0.25">
      <c r="A62" s="1"/>
      <c r="B62" s="1"/>
      <c r="C62" s="1"/>
      <c r="D62" s="1"/>
      <c r="E62" s="1"/>
      <c r="F62" s="1"/>
      <c r="G62" s="1"/>
      <c r="H62" s="250" t="s">
        <v>155</v>
      </c>
      <c r="I62" s="251"/>
      <c r="J62" s="106"/>
      <c r="K62" s="1"/>
      <c r="L62" s="1"/>
    </row>
    <row r="63" spans="1:12" ht="20.100000000000001" customHeight="1" x14ac:dyDescent="0.25">
      <c r="A63" s="223" t="s">
        <v>239</v>
      </c>
      <c r="B63" s="223"/>
      <c r="C63" s="223"/>
      <c r="D63" s="223"/>
      <c r="E63" s="223"/>
      <c r="F63" s="223"/>
      <c r="H63" s="111" t="s">
        <v>156</v>
      </c>
      <c r="I63" s="132">
        <f>'MEMÓRIA DE CÁLCULO'!I62</f>
        <v>253.67608996845769</v>
      </c>
      <c r="J63" s="12"/>
      <c r="K63" s="13"/>
      <c r="L63" s="1"/>
    </row>
    <row r="64" spans="1:12" ht="27.75" customHeight="1" x14ac:dyDescent="0.25">
      <c r="A64" s="222" t="s">
        <v>29</v>
      </c>
      <c r="B64" s="222"/>
      <c r="C64" s="222"/>
      <c r="D64" s="222"/>
      <c r="E64" s="222"/>
      <c r="F64" s="15">
        <f>'MEMÓRIA DE CÁLCULO'!F62</f>
        <v>293137.942523951</v>
      </c>
      <c r="H64" s="112" t="s">
        <v>154</v>
      </c>
      <c r="I64" s="133">
        <f>'MEMÓRIA DE CÁLCULO'!I63</f>
        <v>0</v>
      </c>
      <c r="J64" s="13"/>
      <c r="K64" s="13"/>
      <c r="L64" s="1"/>
    </row>
    <row r="65" spans="1:12" ht="20.100000000000001" customHeight="1" x14ac:dyDescent="0.25">
      <c r="A65" s="161"/>
      <c r="B65" s="161"/>
      <c r="C65" s="161"/>
      <c r="D65" s="161"/>
      <c r="E65" s="161"/>
      <c r="F65" s="161"/>
      <c r="G65" s="161"/>
      <c r="H65" s="162"/>
      <c r="I65" s="161"/>
      <c r="J65" s="161"/>
    </row>
    <row r="66" spans="1:12" ht="20.100000000000001" customHeight="1" x14ac:dyDescent="0.25">
      <c r="A66" s="239" t="s">
        <v>254</v>
      </c>
      <c r="B66" s="239"/>
      <c r="C66" s="239"/>
      <c r="D66" s="239"/>
      <c r="E66" s="239"/>
      <c r="F66" s="239"/>
      <c r="G66" s="239"/>
      <c r="H66" s="239"/>
      <c r="I66" s="239"/>
      <c r="J66" s="239"/>
    </row>
    <row r="67" spans="1:12" ht="20.100000000000001" customHeight="1" x14ac:dyDescent="0.25">
      <c r="A67" s="161"/>
      <c r="B67" s="161"/>
      <c r="C67" s="161"/>
      <c r="D67" s="161"/>
      <c r="E67" s="161"/>
      <c r="F67" s="161"/>
      <c r="G67" s="161"/>
      <c r="H67" s="162"/>
      <c r="I67" s="161"/>
      <c r="J67" s="161"/>
    </row>
    <row r="68" spans="1:12" ht="3" customHeight="1" x14ac:dyDescent="0.25">
      <c r="A68" s="240" t="s">
        <v>84</v>
      </c>
      <c r="B68" s="240"/>
      <c r="C68" s="240"/>
      <c r="D68" s="240"/>
      <c r="E68" s="240"/>
      <c r="F68" s="240"/>
      <c r="G68" s="240"/>
      <c r="H68" s="240"/>
      <c r="I68" s="240"/>
      <c r="J68" s="240"/>
      <c r="K68" s="36"/>
      <c r="L68" s="28"/>
    </row>
    <row r="69" spans="1:12" ht="20.100000000000001" customHeight="1" x14ac:dyDescent="0.25">
      <c r="A69" s="240" t="s">
        <v>83</v>
      </c>
      <c r="B69" s="240"/>
      <c r="C69" s="240"/>
      <c r="D69" s="240"/>
      <c r="E69" s="240"/>
      <c r="F69" s="240"/>
      <c r="G69" s="240"/>
      <c r="H69" s="240"/>
      <c r="I69" s="240"/>
      <c r="J69" s="240"/>
      <c r="K69" s="35"/>
    </row>
    <row r="70" spans="1:12" ht="20.100000000000001" customHeight="1" x14ac:dyDescent="0.25">
      <c r="A70" s="240" t="s">
        <v>237</v>
      </c>
      <c r="B70" s="240"/>
      <c r="C70" s="240"/>
      <c r="D70" s="240"/>
      <c r="E70" s="240"/>
      <c r="F70" s="240"/>
      <c r="G70" s="240"/>
      <c r="H70" s="240"/>
      <c r="I70" s="240"/>
      <c r="J70" s="240"/>
      <c r="K70" s="35"/>
    </row>
    <row r="71" spans="1:12" ht="20.100000000000001" customHeight="1" x14ac:dyDescent="0.25">
      <c r="A71" s="1"/>
      <c r="B71" s="1"/>
      <c r="C71" s="1"/>
    </row>
    <row r="73" spans="1:12" ht="20.100000000000001" customHeight="1" x14ac:dyDescent="0.25">
      <c r="A73" s="1"/>
      <c r="B73" s="1"/>
      <c r="C73" s="1"/>
    </row>
    <row r="74" spans="1:12" ht="3.75" customHeight="1" x14ac:dyDescent="0.25"/>
    <row r="76" spans="1:12" ht="17.25" customHeight="1" x14ac:dyDescent="0.25">
      <c r="A76" s="2"/>
      <c r="B76" s="2"/>
      <c r="C76" s="2"/>
    </row>
    <row r="77" spans="1:12" ht="20.100000000000001" customHeight="1" x14ac:dyDescent="0.25">
      <c r="A77" s="1"/>
      <c r="B77" s="1"/>
      <c r="C77" s="1"/>
    </row>
    <row r="78" spans="1:12" ht="20.100000000000001" customHeight="1" x14ac:dyDescent="0.25">
      <c r="A78" s="1"/>
      <c r="B78" s="1"/>
      <c r="C78" s="1"/>
    </row>
    <row r="80" spans="1:12" ht="20.100000000000001" customHeight="1" x14ac:dyDescent="0.25">
      <c r="A80" s="1"/>
      <c r="B80" s="1"/>
      <c r="C80" s="1"/>
    </row>
    <row r="81" spans="1:21" ht="15" customHeight="1" x14ac:dyDescent="0.25"/>
    <row r="82" spans="1:21" ht="15" customHeight="1" x14ac:dyDescent="0.25"/>
    <row r="83" spans="1:21" ht="12.75" customHeight="1" x14ac:dyDescent="0.25">
      <c r="A83" s="2"/>
      <c r="B83" s="2"/>
      <c r="C83" s="2"/>
    </row>
    <row r="84" spans="1:21" ht="20.100000000000001" customHeight="1" x14ac:dyDescent="0.25">
      <c r="A84" s="1"/>
      <c r="B84" s="1"/>
      <c r="C84" s="1"/>
    </row>
    <row r="85" spans="1:21" ht="20.100000000000001" customHeight="1" x14ac:dyDescent="0.25">
      <c r="A85" s="1"/>
      <c r="B85" s="1"/>
      <c r="C85" s="1"/>
    </row>
    <row r="87" spans="1:21" ht="20.100000000000001" customHeight="1" x14ac:dyDescent="0.25">
      <c r="A87" s="1"/>
      <c r="B87" s="1"/>
      <c r="C87" s="1"/>
      <c r="M87" s="28"/>
      <c r="N87" s="28"/>
    </row>
    <row r="90" spans="1:21" ht="20.100000000000001" customHeight="1" x14ac:dyDescent="0.25">
      <c r="A90" s="2"/>
      <c r="B90" s="2"/>
      <c r="C90" s="2"/>
    </row>
    <row r="91" spans="1:21" ht="20.100000000000001" customHeight="1" x14ac:dyDescent="0.25">
      <c r="A91" s="1"/>
      <c r="B91" s="1"/>
      <c r="C91" s="1"/>
    </row>
    <row r="92" spans="1:21" ht="20.100000000000001" customHeight="1" x14ac:dyDescent="0.25">
      <c r="A92" s="1"/>
      <c r="B92" s="1"/>
      <c r="C92" s="1"/>
    </row>
    <row r="94" spans="1:21" s="48" customFormat="1" ht="20.100000000000001" customHeight="1" x14ac:dyDescent="0.25">
      <c r="A94" s="1"/>
      <c r="B94" s="1"/>
      <c r="C94" s="1"/>
      <c r="D94"/>
      <c r="E94"/>
      <c r="F94"/>
      <c r="G94"/>
      <c r="I94"/>
      <c r="J94"/>
      <c r="K94"/>
      <c r="L94"/>
      <c r="M94"/>
      <c r="N94"/>
      <c r="O94"/>
      <c r="P94"/>
      <c r="Q94"/>
      <c r="R94"/>
      <c r="S94"/>
      <c r="T94"/>
      <c r="U94"/>
    </row>
    <row r="95" spans="1:21" s="48" customFormat="1" ht="20.100000000000001" customHeight="1" x14ac:dyDescent="0.25">
      <c r="A95"/>
      <c r="B95"/>
      <c r="C95"/>
      <c r="D95"/>
      <c r="E95"/>
      <c r="F95"/>
      <c r="G95"/>
      <c r="I95"/>
      <c r="J95"/>
      <c r="K95"/>
      <c r="L95"/>
      <c r="M95"/>
      <c r="N95"/>
      <c r="O95"/>
      <c r="P95"/>
      <c r="Q95"/>
      <c r="R95"/>
      <c r="S95"/>
      <c r="T95"/>
      <c r="U95"/>
    </row>
    <row r="96" spans="1:21" s="48" customFormat="1" ht="20.100000000000001" customHeight="1" x14ac:dyDescent="0.25">
      <c r="A96"/>
      <c r="B96"/>
      <c r="C96"/>
      <c r="D96"/>
      <c r="E96"/>
      <c r="F96"/>
      <c r="G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48" customFormat="1" ht="20.100000000000001" customHeight="1" x14ac:dyDescent="0.25">
      <c r="A97" s="2"/>
      <c r="B97" s="2"/>
      <c r="C97" s="2"/>
      <c r="D97"/>
      <c r="E97"/>
      <c r="F97"/>
      <c r="G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s="48" customFormat="1" ht="20.100000000000001" customHeight="1" x14ac:dyDescent="0.25">
      <c r="A98" s="1"/>
      <c r="B98" s="1"/>
      <c r="C98" s="1"/>
      <c r="D98"/>
      <c r="E98"/>
      <c r="F98"/>
      <c r="G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s="48" customFormat="1" ht="20.100000000000001" customHeight="1" x14ac:dyDescent="0.25">
      <c r="A99" s="1"/>
      <c r="B99" s="1"/>
      <c r="C99" s="1"/>
      <c r="D99"/>
      <c r="E99"/>
      <c r="F99"/>
      <c r="G99"/>
      <c r="I99"/>
      <c r="J99"/>
      <c r="K99"/>
      <c r="L99"/>
      <c r="M99"/>
      <c r="N99"/>
      <c r="O99"/>
      <c r="P99"/>
      <c r="Q99"/>
      <c r="R99"/>
      <c r="S99"/>
      <c r="T99"/>
      <c r="U99"/>
    </row>
    <row r="100" spans="1:21" s="48" customFormat="1" ht="20.100000000000001" customHeight="1" x14ac:dyDescent="0.25">
      <c r="A100"/>
      <c r="B100"/>
      <c r="C100"/>
      <c r="D100"/>
      <c r="E100"/>
      <c r="F100"/>
      <c r="G100"/>
      <c r="I100"/>
      <c r="J100"/>
      <c r="K100"/>
      <c r="L100"/>
      <c r="M100"/>
      <c r="N100"/>
      <c r="O100"/>
      <c r="P100"/>
      <c r="Q100"/>
      <c r="R100"/>
      <c r="S100"/>
      <c r="T100"/>
      <c r="U100"/>
    </row>
    <row r="101" spans="1:21" s="48" customFormat="1" ht="20.100000000000001" customHeight="1" x14ac:dyDescent="0.25">
      <c r="A101" s="1"/>
      <c r="B101" s="1"/>
      <c r="C101" s="1"/>
      <c r="D101"/>
      <c r="E101"/>
      <c r="F101"/>
      <c r="G101"/>
      <c r="I101"/>
      <c r="J101"/>
      <c r="K101"/>
      <c r="L101"/>
      <c r="M101"/>
      <c r="N101"/>
      <c r="O101"/>
      <c r="P101"/>
      <c r="Q101"/>
      <c r="R101"/>
      <c r="S101"/>
      <c r="T101"/>
      <c r="U101"/>
    </row>
    <row r="102" spans="1:21" s="48" customFormat="1" ht="20.100000000000001" customHeight="1" x14ac:dyDescent="0.25">
      <c r="A102"/>
      <c r="B102"/>
      <c r="C102"/>
      <c r="D102"/>
      <c r="E102"/>
      <c r="F102"/>
      <c r="G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s="48" customFormat="1" ht="20.100000000000001" customHeight="1" x14ac:dyDescent="0.25">
      <c r="A103"/>
      <c r="B103"/>
      <c r="C103"/>
      <c r="D103"/>
      <c r="E103"/>
      <c r="F103"/>
      <c r="G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s="48" customFormat="1" ht="20.100000000000001" customHeight="1" x14ac:dyDescent="0.25">
      <c r="A104" s="2"/>
      <c r="B104" s="2"/>
      <c r="C104" s="2"/>
      <c r="D104"/>
      <c r="E104"/>
      <c r="F104"/>
      <c r="G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s="48" customFormat="1" ht="20.100000000000001" customHeight="1" x14ac:dyDescent="0.25">
      <c r="A105" s="1"/>
      <c r="B105" s="1"/>
      <c r="C105" s="1"/>
      <c r="D105"/>
      <c r="E105"/>
      <c r="F105"/>
      <c r="G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s="48" customFormat="1" ht="20.100000000000001" customHeight="1" x14ac:dyDescent="0.25">
      <c r="A106" s="1"/>
      <c r="B106" s="1"/>
      <c r="C106" s="1"/>
      <c r="D106"/>
      <c r="E106"/>
      <c r="F106"/>
      <c r="G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48" customFormat="1" ht="20.100000000000001" customHeight="1" x14ac:dyDescent="0.25">
      <c r="A107"/>
      <c r="B107"/>
      <c r="C107"/>
      <c r="D107"/>
      <c r="E107"/>
      <c r="F107"/>
      <c r="G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48" customFormat="1" ht="20.100000000000001" customHeight="1" x14ac:dyDescent="0.25">
      <c r="A108" s="1"/>
      <c r="B108" s="1"/>
      <c r="C108" s="1"/>
      <c r="D108"/>
      <c r="E108"/>
      <c r="F108"/>
      <c r="G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s="48" customFormat="1" ht="20.100000000000001" customHeight="1" x14ac:dyDescent="0.25">
      <c r="A109"/>
      <c r="B109"/>
      <c r="C109"/>
      <c r="D109"/>
      <c r="E109"/>
      <c r="F109"/>
      <c r="G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s="48" customFormat="1" ht="20.100000000000001" customHeight="1" x14ac:dyDescent="0.25">
      <c r="A110"/>
      <c r="B110"/>
      <c r="C110"/>
      <c r="D110"/>
      <c r="E110"/>
      <c r="F110"/>
      <c r="G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s="48" customFormat="1" ht="20.100000000000001" customHeight="1" x14ac:dyDescent="0.25">
      <c r="A111" s="2"/>
      <c r="B111" s="2"/>
      <c r="C111" s="2"/>
      <c r="D111"/>
      <c r="E111"/>
      <c r="F111"/>
      <c r="G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s="48" customFormat="1" ht="20.100000000000001" customHeight="1" x14ac:dyDescent="0.25">
      <c r="A112" s="1"/>
      <c r="B112" s="1"/>
      <c r="C112" s="1"/>
      <c r="D112"/>
      <c r="E112"/>
      <c r="F112"/>
      <c r="G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1" s="48" customFormat="1" ht="20.100000000000001" customHeight="1" x14ac:dyDescent="0.25">
      <c r="A113" s="1"/>
      <c r="B113" s="1"/>
      <c r="C113" s="1"/>
      <c r="D113"/>
      <c r="E113"/>
      <c r="F113"/>
      <c r="G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1" s="48" customFormat="1" ht="20.100000000000001" customHeight="1" x14ac:dyDescent="0.25">
      <c r="A114"/>
      <c r="B114"/>
      <c r="C114"/>
      <c r="D114"/>
      <c r="E114"/>
      <c r="F114"/>
      <c r="G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1" s="48" customFormat="1" ht="20.100000000000001" customHeight="1" x14ac:dyDescent="0.25">
      <c r="A115" s="1"/>
      <c r="B115" s="1"/>
      <c r="C115" s="1"/>
      <c r="D115"/>
      <c r="E115"/>
      <c r="F115"/>
      <c r="G115"/>
      <c r="I115"/>
      <c r="J115"/>
      <c r="K115"/>
      <c r="L115"/>
      <c r="M115"/>
      <c r="N115"/>
      <c r="O115"/>
      <c r="P115"/>
      <c r="Q115"/>
      <c r="R115"/>
      <c r="S115"/>
      <c r="T115"/>
      <c r="U115"/>
    </row>
    <row r="116" spans="1:21" s="48" customFormat="1" ht="20.100000000000001" customHeight="1" x14ac:dyDescent="0.25">
      <c r="A116"/>
      <c r="B116"/>
      <c r="C116"/>
      <c r="D116"/>
      <c r="E116"/>
      <c r="F116"/>
      <c r="G116"/>
      <c r="I116"/>
      <c r="J116"/>
      <c r="K116"/>
      <c r="L116"/>
      <c r="M116"/>
      <c r="N116"/>
      <c r="O116"/>
      <c r="P116"/>
      <c r="Q116"/>
      <c r="R116"/>
      <c r="S116"/>
      <c r="T116"/>
      <c r="U116"/>
    </row>
    <row r="117" spans="1:21" s="48" customFormat="1" ht="20.100000000000001" customHeight="1" x14ac:dyDescent="0.25">
      <c r="A117"/>
      <c r="B117"/>
      <c r="C117"/>
      <c r="D117"/>
      <c r="E117"/>
      <c r="F117"/>
      <c r="G117"/>
      <c r="I117"/>
      <c r="J117"/>
      <c r="K117"/>
      <c r="L117"/>
      <c r="M117"/>
      <c r="N117"/>
      <c r="O117"/>
      <c r="P117"/>
      <c r="Q117"/>
      <c r="R117"/>
      <c r="S117"/>
      <c r="T117"/>
      <c r="U117"/>
    </row>
    <row r="118" spans="1:21" s="48" customFormat="1" ht="20.100000000000001" customHeight="1" x14ac:dyDescent="0.25">
      <c r="A118" s="2"/>
      <c r="B118" s="2"/>
      <c r="C118" s="2"/>
      <c r="D118"/>
      <c r="E118"/>
      <c r="F118"/>
      <c r="G118"/>
      <c r="I118"/>
      <c r="J118"/>
      <c r="K118"/>
      <c r="L118"/>
      <c r="M118"/>
      <c r="N118"/>
      <c r="O118"/>
      <c r="P118"/>
      <c r="Q118"/>
      <c r="R118"/>
      <c r="S118"/>
      <c r="T118"/>
      <c r="U118"/>
    </row>
    <row r="119" spans="1:21" s="48" customFormat="1" ht="20.100000000000001" customHeight="1" x14ac:dyDescent="0.25">
      <c r="A119" s="1"/>
      <c r="B119" s="1"/>
      <c r="C119" s="1"/>
      <c r="D119"/>
      <c r="E119"/>
      <c r="F119"/>
      <c r="G119"/>
      <c r="I119"/>
      <c r="J119"/>
      <c r="K119"/>
      <c r="L119"/>
      <c r="M119"/>
      <c r="N119"/>
      <c r="O119"/>
      <c r="P119"/>
      <c r="Q119"/>
      <c r="R119"/>
      <c r="S119"/>
      <c r="T119"/>
      <c r="U119"/>
    </row>
    <row r="120" spans="1:21" s="48" customFormat="1" ht="20.100000000000001" customHeight="1" x14ac:dyDescent="0.25">
      <c r="A120" s="1"/>
      <c r="B120" s="1"/>
      <c r="C120" s="1"/>
      <c r="D120"/>
      <c r="E120"/>
      <c r="F120"/>
      <c r="G120"/>
      <c r="I120"/>
      <c r="J120"/>
      <c r="K120"/>
      <c r="L120"/>
      <c r="M120"/>
      <c r="N120"/>
      <c r="O120"/>
      <c r="P120"/>
      <c r="Q120"/>
      <c r="R120"/>
      <c r="S120"/>
      <c r="T120"/>
      <c r="U120"/>
    </row>
    <row r="121" spans="1:21" s="48" customFormat="1" ht="20.100000000000001" customHeight="1" x14ac:dyDescent="0.25">
      <c r="A121"/>
      <c r="B121"/>
      <c r="C121"/>
      <c r="D121"/>
      <c r="E121"/>
      <c r="F121"/>
      <c r="G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1" s="48" customFormat="1" ht="20.100000000000001" customHeight="1" x14ac:dyDescent="0.25">
      <c r="A122" s="1"/>
      <c r="B122" s="1"/>
      <c r="C122" s="1"/>
      <c r="D122"/>
      <c r="E122"/>
      <c r="F122"/>
      <c r="G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1" s="48" customFormat="1" ht="20.100000000000001" customHeight="1" x14ac:dyDescent="0.25">
      <c r="A123"/>
      <c r="B123"/>
      <c r="C123"/>
      <c r="D123"/>
      <c r="E123"/>
      <c r="F123"/>
      <c r="G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1" s="48" customFormat="1" ht="20.100000000000001" customHeight="1" x14ac:dyDescent="0.25">
      <c r="A124"/>
      <c r="B124"/>
      <c r="C124"/>
      <c r="D124"/>
      <c r="E124"/>
      <c r="F124"/>
      <c r="G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1" s="48" customFormat="1" ht="20.100000000000001" customHeight="1" x14ac:dyDescent="0.25">
      <c r="A125" s="2"/>
      <c r="B125" s="2"/>
      <c r="C125" s="2"/>
      <c r="D125"/>
      <c r="E125"/>
      <c r="F125"/>
      <c r="G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1" s="48" customFormat="1" ht="20.100000000000001" customHeight="1" x14ac:dyDescent="0.25">
      <c r="A126" s="1"/>
      <c r="B126" s="1"/>
      <c r="C126" s="1"/>
      <c r="D126"/>
      <c r="E126"/>
      <c r="F126"/>
      <c r="G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1" s="48" customFormat="1" ht="20.100000000000001" customHeight="1" x14ac:dyDescent="0.25">
      <c r="A127" s="1"/>
      <c r="B127" s="1"/>
      <c r="C127" s="1"/>
      <c r="D127"/>
      <c r="E127"/>
      <c r="F127"/>
      <c r="G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1" s="48" customFormat="1" ht="20.100000000000001" customHeight="1" x14ac:dyDescent="0.25">
      <c r="A128"/>
      <c r="B128"/>
      <c r="C128"/>
      <c r="D128"/>
      <c r="E128"/>
      <c r="F128"/>
      <c r="G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s="48" customFormat="1" ht="20.100000000000001" customHeight="1" x14ac:dyDescent="0.25">
      <c r="A129" s="1"/>
      <c r="B129" s="1"/>
      <c r="C129" s="1"/>
      <c r="D129"/>
      <c r="E129"/>
      <c r="F129"/>
      <c r="G129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s="48" customFormat="1" ht="20.100000000000001" customHeight="1" x14ac:dyDescent="0.25">
      <c r="A130"/>
      <c r="B130"/>
      <c r="C130"/>
      <c r="D130"/>
      <c r="E130"/>
      <c r="F130"/>
      <c r="G130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s="48" customFormat="1" ht="20.100000000000001" customHeight="1" x14ac:dyDescent="0.25">
      <c r="A131"/>
      <c r="B131"/>
      <c r="C131"/>
      <c r="D131"/>
      <c r="E131"/>
      <c r="F131"/>
      <c r="G13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s="48" customFormat="1" ht="20.100000000000001" customHeight="1" x14ac:dyDescent="0.25">
      <c r="A132" s="2"/>
      <c r="B132" s="2"/>
      <c r="C132" s="2"/>
      <c r="D132"/>
      <c r="E132"/>
      <c r="F132"/>
      <c r="G132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s="48" customFormat="1" ht="20.100000000000001" customHeight="1" x14ac:dyDescent="0.25">
      <c r="A133" s="1"/>
      <c r="B133" s="1"/>
      <c r="C133" s="1"/>
      <c r="D133"/>
      <c r="E133"/>
      <c r="F133"/>
      <c r="G133"/>
      <c r="I133"/>
      <c r="J133"/>
      <c r="K133"/>
      <c r="L133"/>
      <c r="M133"/>
      <c r="N133"/>
      <c r="O133"/>
      <c r="P133"/>
      <c r="Q133"/>
      <c r="R133"/>
      <c r="S133"/>
      <c r="T133"/>
      <c r="U133"/>
    </row>
    <row r="134" spans="1:21" s="48" customFormat="1" ht="20.100000000000001" customHeight="1" x14ac:dyDescent="0.25">
      <c r="A134" s="1"/>
      <c r="B134" s="1"/>
      <c r="C134" s="1"/>
      <c r="D134"/>
      <c r="E134"/>
      <c r="F134"/>
      <c r="G134"/>
      <c r="I134"/>
      <c r="J134"/>
      <c r="K134"/>
      <c r="L134"/>
      <c r="M134"/>
      <c r="N134"/>
      <c r="O134"/>
      <c r="P134"/>
      <c r="Q134"/>
      <c r="R134"/>
      <c r="S134"/>
      <c r="T134"/>
      <c r="U134"/>
    </row>
    <row r="135" spans="1:21" s="48" customFormat="1" ht="20.100000000000001" customHeight="1" x14ac:dyDescent="0.25">
      <c r="A135"/>
      <c r="B135"/>
      <c r="C135"/>
      <c r="D135"/>
      <c r="E135"/>
      <c r="F135"/>
      <c r="G135"/>
      <c r="I135"/>
      <c r="J135"/>
      <c r="K135"/>
      <c r="L135"/>
      <c r="M135"/>
      <c r="N135"/>
      <c r="O135"/>
      <c r="P135"/>
      <c r="Q135"/>
      <c r="R135"/>
      <c r="S135"/>
      <c r="T135"/>
      <c r="U135"/>
    </row>
    <row r="136" spans="1:21" s="48" customFormat="1" ht="20.100000000000001" customHeight="1" x14ac:dyDescent="0.25">
      <c r="A136" s="1"/>
      <c r="B136" s="1"/>
      <c r="C136" s="1"/>
      <c r="D136"/>
      <c r="E136"/>
      <c r="F136"/>
      <c r="G136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s="48" customFormat="1" ht="20.100000000000001" customHeight="1" x14ac:dyDescent="0.25">
      <c r="A137"/>
      <c r="B137"/>
      <c r="C137"/>
      <c r="D137"/>
      <c r="E137"/>
      <c r="F137"/>
      <c r="G137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s="48" customFormat="1" ht="20.100000000000001" customHeight="1" x14ac:dyDescent="0.25">
      <c r="A138"/>
      <c r="B138"/>
      <c r="C138"/>
      <c r="D138"/>
      <c r="E138"/>
      <c r="F138"/>
      <c r="G13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s="48" customFormat="1" ht="20.100000000000001" customHeight="1" x14ac:dyDescent="0.25">
      <c r="A139" s="2"/>
      <c r="B139" s="2"/>
      <c r="C139" s="2"/>
      <c r="D139"/>
      <c r="E139"/>
      <c r="F139"/>
      <c r="G139"/>
      <c r="I139"/>
      <c r="J139"/>
      <c r="K139"/>
      <c r="L139"/>
      <c r="M139"/>
      <c r="N139"/>
      <c r="O139"/>
      <c r="P139"/>
      <c r="Q139"/>
      <c r="R139"/>
      <c r="S139"/>
      <c r="T139"/>
      <c r="U139"/>
    </row>
    <row r="140" spans="1:21" s="48" customFormat="1" ht="20.100000000000001" customHeight="1" x14ac:dyDescent="0.25">
      <c r="A140" s="1"/>
      <c r="B140" s="1"/>
      <c r="C140" s="1"/>
      <c r="D140"/>
      <c r="E140"/>
      <c r="F140"/>
      <c r="G140"/>
      <c r="I140"/>
      <c r="J140"/>
      <c r="K140"/>
      <c r="L140"/>
      <c r="M140"/>
      <c r="N140"/>
      <c r="O140"/>
      <c r="P140"/>
      <c r="Q140"/>
      <c r="R140"/>
      <c r="S140"/>
      <c r="T140"/>
      <c r="U140"/>
    </row>
    <row r="141" spans="1:21" s="48" customFormat="1" ht="20.100000000000001" customHeight="1" x14ac:dyDescent="0.25">
      <c r="A141" s="1"/>
      <c r="B141" s="1"/>
      <c r="C141" s="1"/>
      <c r="D141"/>
      <c r="E141"/>
      <c r="F141"/>
      <c r="G141"/>
      <c r="I141"/>
      <c r="J141"/>
      <c r="K141"/>
      <c r="L141"/>
      <c r="M141"/>
      <c r="N141"/>
      <c r="O141"/>
      <c r="P141"/>
      <c r="Q141"/>
      <c r="R141"/>
      <c r="S141"/>
      <c r="T141"/>
      <c r="U141"/>
    </row>
    <row r="142" spans="1:21" s="48" customFormat="1" ht="20.100000000000001" customHeight="1" x14ac:dyDescent="0.25">
      <c r="A142"/>
      <c r="B142"/>
      <c r="C142"/>
      <c r="D142"/>
      <c r="E142"/>
      <c r="F142"/>
      <c r="G142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s="48" customFormat="1" ht="20.100000000000001" customHeight="1" x14ac:dyDescent="0.25">
      <c r="A143" s="1"/>
      <c r="B143" s="1"/>
      <c r="C143" s="1"/>
      <c r="D143"/>
      <c r="E143"/>
      <c r="F143"/>
      <c r="G143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s="48" customFormat="1" ht="20.100000000000001" customHeight="1" x14ac:dyDescent="0.25">
      <c r="A144"/>
      <c r="B144"/>
      <c r="C144"/>
      <c r="D144"/>
      <c r="E144"/>
      <c r="F144"/>
      <c r="G144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s="48" customFormat="1" ht="20.100000000000001" customHeight="1" x14ac:dyDescent="0.25">
      <c r="A145"/>
      <c r="B145"/>
      <c r="C145"/>
      <c r="D145"/>
      <c r="E145"/>
      <c r="F145"/>
      <c r="G145"/>
      <c r="I145"/>
      <c r="J145"/>
      <c r="K145"/>
      <c r="L145"/>
      <c r="M145"/>
      <c r="N145"/>
      <c r="O145"/>
      <c r="P145"/>
      <c r="Q145"/>
      <c r="R145"/>
      <c r="S145"/>
      <c r="T145"/>
      <c r="U145"/>
    </row>
    <row r="146" spans="1:21" s="48" customFormat="1" ht="20.100000000000001" customHeight="1" x14ac:dyDescent="0.25">
      <c r="A146" s="2"/>
      <c r="B146" s="2"/>
      <c r="C146" s="2"/>
      <c r="D146"/>
      <c r="E146"/>
      <c r="F146"/>
      <c r="G146"/>
      <c r="I146"/>
      <c r="J146"/>
      <c r="K146"/>
      <c r="L146"/>
      <c r="M146"/>
      <c r="N146"/>
      <c r="O146"/>
      <c r="P146"/>
      <c r="Q146"/>
      <c r="R146"/>
      <c r="S146"/>
      <c r="T146"/>
      <c r="U146"/>
    </row>
    <row r="147" spans="1:21" s="48" customFormat="1" ht="20.100000000000001" customHeight="1" x14ac:dyDescent="0.25">
      <c r="A147" s="1"/>
      <c r="B147" s="1"/>
      <c r="C147" s="1"/>
      <c r="D147"/>
      <c r="E147"/>
      <c r="F147"/>
      <c r="G147"/>
      <c r="I147"/>
      <c r="J147"/>
      <c r="K147"/>
      <c r="L147"/>
      <c r="M147"/>
      <c r="N147"/>
      <c r="O147"/>
      <c r="P147"/>
      <c r="Q147"/>
      <c r="R147"/>
      <c r="S147"/>
      <c r="T147"/>
      <c r="U147"/>
    </row>
    <row r="148" spans="1:21" s="48" customFormat="1" ht="20.100000000000001" customHeight="1" x14ac:dyDescent="0.25">
      <c r="A148" s="1"/>
      <c r="B148" s="1"/>
      <c r="C148" s="1"/>
      <c r="D148"/>
      <c r="E148"/>
      <c r="F148"/>
      <c r="G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s="48" customFormat="1" ht="20.100000000000001" customHeight="1" x14ac:dyDescent="0.25">
      <c r="A149"/>
      <c r="B149"/>
      <c r="C149"/>
      <c r="D149"/>
      <c r="E149"/>
      <c r="F149"/>
      <c r="G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s="48" customFormat="1" ht="20.100000000000001" customHeight="1" x14ac:dyDescent="0.25">
      <c r="A150" s="1"/>
      <c r="B150" s="1"/>
      <c r="C150" s="1"/>
      <c r="D150"/>
      <c r="E150"/>
      <c r="F150"/>
      <c r="G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s="48" customFormat="1" ht="20.100000000000001" customHeight="1" x14ac:dyDescent="0.25">
      <c r="A151"/>
      <c r="B151"/>
      <c r="C151"/>
      <c r="D151"/>
      <c r="E151"/>
      <c r="F151"/>
      <c r="G151"/>
      <c r="I151"/>
      <c r="J151"/>
      <c r="K151"/>
      <c r="L151"/>
      <c r="M151"/>
      <c r="N151"/>
      <c r="O151"/>
      <c r="P151"/>
      <c r="Q151"/>
      <c r="R151"/>
      <c r="S151"/>
      <c r="T151"/>
      <c r="U151"/>
    </row>
    <row r="152" spans="1:21" s="48" customFormat="1" ht="20.100000000000001" customHeight="1" x14ac:dyDescent="0.25">
      <c r="A152"/>
      <c r="B152"/>
      <c r="C152"/>
      <c r="D152"/>
      <c r="E152"/>
      <c r="F152"/>
      <c r="G152"/>
      <c r="I152"/>
      <c r="J152"/>
      <c r="K152"/>
      <c r="L152"/>
      <c r="M152"/>
      <c r="N152"/>
      <c r="O152"/>
      <c r="P152"/>
      <c r="Q152"/>
      <c r="R152"/>
      <c r="S152"/>
      <c r="T152"/>
      <c r="U152"/>
    </row>
    <row r="153" spans="1:21" s="48" customFormat="1" ht="20.100000000000001" customHeight="1" x14ac:dyDescent="0.25">
      <c r="A153" s="2"/>
      <c r="B153" s="2"/>
      <c r="C153" s="2"/>
      <c r="D153"/>
      <c r="E153"/>
      <c r="F153"/>
      <c r="G153"/>
      <c r="I153"/>
      <c r="J153"/>
      <c r="K153"/>
      <c r="L153"/>
      <c r="M153"/>
      <c r="N153"/>
      <c r="O153"/>
      <c r="P153"/>
      <c r="Q153"/>
      <c r="R153"/>
      <c r="S153"/>
      <c r="T153"/>
      <c r="U153"/>
    </row>
    <row r="154" spans="1:21" s="48" customFormat="1" ht="20.100000000000001" customHeight="1" x14ac:dyDescent="0.25">
      <c r="A154" s="1"/>
      <c r="B154" s="1"/>
      <c r="C154" s="1"/>
      <c r="D154"/>
      <c r="E154"/>
      <c r="F154"/>
      <c r="G154"/>
      <c r="I154"/>
      <c r="J154"/>
      <c r="K154"/>
      <c r="L154"/>
      <c r="M154"/>
      <c r="N154"/>
      <c r="O154"/>
      <c r="P154"/>
      <c r="Q154"/>
      <c r="R154"/>
      <c r="S154"/>
      <c r="T154"/>
      <c r="U154"/>
    </row>
    <row r="155" spans="1:21" s="48" customFormat="1" ht="20.100000000000001" customHeight="1" x14ac:dyDescent="0.25">
      <c r="A155" s="1"/>
      <c r="B155" s="1"/>
      <c r="C155" s="1"/>
      <c r="D155"/>
      <c r="E155"/>
      <c r="F155"/>
      <c r="G155"/>
      <c r="I155"/>
      <c r="J155"/>
      <c r="K155"/>
      <c r="L155"/>
      <c r="M155"/>
      <c r="N155"/>
      <c r="O155"/>
      <c r="P155"/>
      <c r="Q155"/>
      <c r="R155"/>
      <c r="S155"/>
      <c r="T155"/>
      <c r="U155"/>
    </row>
    <row r="156" spans="1:21" s="48" customFormat="1" ht="20.100000000000001" customHeight="1" x14ac:dyDescent="0.25">
      <c r="A156"/>
      <c r="B156"/>
      <c r="C156"/>
      <c r="D156"/>
      <c r="E156"/>
      <c r="F156"/>
      <c r="G156"/>
      <c r="I156"/>
      <c r="J156"/>
      <c r="K156"/>
      <c r="L156"/>
      <c r="M156"/>
      <c r="N156"/>
      <c r="O156"/>
      <c r="P156"/>
      <c r="Q156"/>
      <c r="R156"/>
      <c r="S156"/>
      <c r="T156"/>
      <c r="U156"/>
    </row>
    <row r="157" spans="1:21" s="48" customFormat="1" ht="20.100000000000001" customHeight="1" x14ac:dyDescent="0.25">
      <c r="A157" s="1"/>
      <c r="B157" s="1"/>
      <c r="C157" s="1"/>
      <c r="D157"/>
      <c r="E157"/>
      <c r="F157"/>
      <c r="G157"/>
      <c r="I157"/>
      <c r="J157"/>
      <c r="K157"/>
      <c r="L157"/>
      <c r="M157"/>
      <c r="N157"/>
      <c r="O157"/>
      <c r="P157"/>
      <c r="Q157"/>
      <c r="R157"/>
      <c r="S157"/>
      <c r="T157"/>
      <c r="U157"/>
    </row>
    <row r="158" spans="1:21" s="48" customFormat="1" ht="20.100000000000001" customHeight="1" x14ac:dyDescent="0.25">
      <c r="A158"/>
      <c r="B158"/>
      <c r="C158"/>
      <c r="D158"/>
      <c r="E158"/>
      <c r="F158"/>
      <c r="G158"/>
      <c r="I158"/>
      <c r="J158"/>
      <c r="K158"/>
      <c r="L158"/>
      <c r="M158"/>
      <c r="N158"/>
      <c r="O158"/>
      <c r="P158"/>
      <c r="Q158"/>
      <c r="R158"/>
      <c r="S158"/>
      <c r="T158"/>
      <c r="U158"/>
    </row>
    <row r="159" spans="1:21" s="48" customFormat="1" ht="20.100000000000001" customHeight="1" x14ac:dyDescent="0.25">
      <c r="A159"/>
      <c r="B159"/>
      <c r="C159"/>
      <c r="D159"/>
      <c r="E159"/>
      <c r="F159"/>
      <c r="G159"/>
      <c r="I159"/>
      <c r="J159"/>
      <c r="K159"/>
      <c r="L159"/>
      <c r="M159"/>
      <c r="N159"/>
      <c r="O159"/>
      <c r="P159"/>
      <c r="Q159"/>
      <c r="R159"/>
      <c r="S159"/>
      <c r="T159"/>
      <c r="U159"/>
    </row>
    <row r="160" spans="1:21" s="48" customFormat="1" ht="20.100000000000001" customHeight="1" x14ac:dyDescent="0.25">
      <c r="A160" s="2"/>
      <c r="B160" s="2"/>
      <c r="C160" s="2"/>
      <c r="D160"/>
      <c r="E160"/>
      <c r="F160"/>
      <c r="G160"/>
      <c r="I160"/>
      <c r="J160"/>
      <c r="K160"/>
      <c r="L160"/>
      <c r="M160"/>
      <c r="N160"/>
      <c r="O160"/>
      <c r="P160"/>
      <c r="Q160"/>
      <c r="R160"/>
      <c r="S160"/>
      <c r="T160"/>
      <c r="U160"/>
    </row>
    <row r="161" spans="1:21" s="48" customFormat="1" ht="20.100000000000001" customHeight="1" x14ac:dyDescent="0.25">
      <c r="A161" s="1"/>
      <c r="B161" s="1"/>
      <c r="C161" s="1"/>
      <c r="D161"/>
      <c r="E161"/>
      <c r="F161"/>
      <c r="G161"/>
      <c r="I161"/>
      <c r="J161"/>
      <c r="K161"/>
      <c r="L161"/>
      <c r="M161"/>
      <c r="N161"/>
      <c r="O161"/>
      <c r="P161"/>
      <c r="Q161"/>
      <c r="R161"/>
      <c r="S161"/>
      <c r="T161"/>
      <c r="U161"/>
    </row>
    <row r="162" spans="1:21" s="48" customFormat="1" ht="20.100000000000001" customHeight="1" x14ac:dyDescent="0.25">
      <c r="A162" s="1"/>
      <c r="B162" s="1"/>
      <c r="C162" s="1"/>
      <c r="D162"/>
      <c r="E162"/>
      <c r="F162"/>
      <c r="G162"/>
      <c r="I162"/>
      <c r="J162"/>
      <c r="K162"/>
      <c r="L162"/>
      <c r="M162"/>
      <c r="N162"/>
      <c r="O162"/>
      <c r="P162"/>
      <c r="Q162"/>
      <c r="R162"/>
      <c r="S162"/>
      <c r="T162"/>
      <c r="U162"/>
    </row>
    <row r="163" spans="1:21" s="48" customFormat="1" ht="20.100000000000001" customHeight="1" x14ac:dyDescent="0.25">
      <c r="A163"/>
      <c r="B163"/>
      <c r="C163"/>
      <c r="D163"/>
      <c r="E163"/>
      <c r="F163"/>
      <c r="G163"/>
      <c r="I163"/>
      <c r="J163"/>
      <c r="K163"/>
      <c r="L163"/>
      <c r="M163"/>
      <c r="N163"/>
      <c r="O163"/>
      <c r="P163"/>
      <c r="Q163"/>
      <c r="R163"/>
      <c r="S163"/>
      <c r="T163"/>
      <c r="U163"/>
    </row>
    <row r="164" spans="1:21" s="48" customFormat="1" ht="20.100000000000001" customHeight="1" x14ac:dyDescent="0.25">
      <c r="A164" s="1"/>
      <c r="B164" s="1"/>
      <c r="C164" s="1"/>
      <c r="D164"/>
      <c r="E164"/>
      <c r="F164"/>
      <c r="G164"/>
      <c r="I164"/>
      <c r="J164"/>
      <c r="K164"/>
      <c r="L164"/>
      <c r="M164"/>
      <c r="N164"/>
      <c r="O164"/>
      <c r="P164"/>
      <c r="Q164"/>
      <c r="R164"/>
      <c r="S164"/>
      <c r="T164"/>
      <c r="U164"/>
    </row>
    <row r="165" spans="1:21" s="48" customFormat="1" ht="20.100000000000001" customHeight="1" x14ac:dyDescent="0.25">
      <c r="A165"/>
      <c r="B165"/>
      <c r="C165"/>
      <c r="D165"/>
      <c r="E165"/>
      <c r="F165"/>
      <c r="G165"/>
      <c r="I165"/>
      <c r="J165"/>
      <c r="K165"/>
      <c r="L165"/>
      <c r="M165"/>
      <c r="N165"/>
      <c r="O165"/>
      <c r="P165"/>
      <c r="Q165"/>
      <c r="R165"/>
      <c r="S165"/>
      <c r="T165"/>
      <c r="U165"/>
    </row>
    <row r="166" spans="1:21" s="48" customFormat="1" ht="20.100000000000001" customHeight="1" x14ac:dyDescent="0.25">
      <c r="A166"/>
      <c r="B166"/>
      <c r="C166"/>
      <c r="D166"/>
      <c r="E166"/>
      <c r="F166"/>
      <c r="G166"/>
      <c r="I166"/>
      <c r="J166"/>
      <c r="K166"/>
      <c r="L166"/>
      <c r="M166"/>
      <c r="N166"/>
      <c r="O166"/>
      <c r="P166"/>
      <c r="Q166"/>
      <c r="R166"/>
      <c r="S166"/>
      <c r="T166"/>
      <c r="U166"/>
    </row>
    <row r="167" spans="1:21" s="48" customFormat="1" ht="20.100000000000001" customHeight="1" x14ac:dyDescent="0.25">
      <c r="A167" s="2"/>
      <c r="B167" s="2"/>
      <c r="C167" s="2"/>
      <c r="D167"/>
      <c r="E167"/>
      <c r="F167"/>
      <c r="G167"/>
      <c r="I167"/>
      <c r="J167"/>
      <c r="K167"/>
      <c r="L167"/>
      <c r="M167"/>
      <c r="N167"/>
      <c r="O167"/>
      <c r="P167"/>
      <c r="Q167"/>
      <c r="R167"/>
      <c r="S167"/>
      <c r="T167"/>
      <c r="U167"/>
    </row>
    <row r="168" spans="1:21" s="48" customFormat="1" ht="20.100000000000001" customHeight="1" x14ac:dyDescent="0.25">
      <c r="A168" s="1"/>
      <c r="B168" s="1"/>
      <c r="C168" s="1"/>
      <c r="D168"/>
      <c r="E168"/>
      <c r="F168"/>
      <c r="G168"/>
      <c r="I168"/>
      <c r="J168"/>
      <c r="K168"/>
      <c r="L168"/>
      <c r="M168"/>
      <c r="N168"/>
      <c r="O168"/>
      <c r="P168"/>
      <c r="Q168"/>
      <c r="R168"/>
      <c r="S168"/>
      <c r="T168"/>
      <c r="U168"/>
    </row>
    <row r="169" spans="1:21" s="48" customFormat="1" ht="20.100000000000001" customHeight="1" x14ac:dyDescent="0.25">
      <c r="A169" s="1"/>
      <c r="B169" s="1"/>
      <c r="C169" s="1"/>
      <c r="D169"/>
      <c r="E169"/>
      <c r="F169"/>
      <c r="G169"/>
      <c r="I169"/>
      <c r="J169"/>
      <c r="K169"/>
      <c r="L169"/>
      <c r="M169"/>
      <c r="N169"/>
      <c r="O169"/>
      <c r="P169"/>
      <c r="Q169"/>
      <c r="R169"/>
      <c r="S169"/>
      <c r="T169"/>
      <c r="U169"/>
    </row>
    <row r="170" spans="1:21" s="48" customFormat="1" ht="20.100000000000001" customHeight="1" x14ac:dyDescent="0.25">
      <c r="A170"/>
      <c r="B170"/>
      <c r="C170"/>
      <c r="D170"/>
      <c r="E170"/>
      <c r="F170"/>
      <c r="G170"/>
      <c r="I170"/>
      <c r="J170"/>
      <c r="K170"/>
      <c r="L170"/>
      <c r="M170"/>
      <c r="N170"/>
      <c r="O170"/>
      <c r="P170"/>
      <c r="Q170"/>
      <c r="R170"/>
      <c r="S170"/>
      <c r="T170"/>
      <c r="U170"/>
    </row>
    <row r="171" spans="1:21" s="48" customFormat="1" ht="20.100000000000001" customHeight="1" x14ac:dyDescent="0.25">
      <c r="A171" s="1"/>
      <c r="B171" s="1"/>
      <c r="C171" s="1"/>
      <c r="D171"/>
      <c r="E171"/>
      <c r="F171"/>
      <c r="G171"/>
      <c r="I171"/>
      <c r="J171"/>
      <c r="K171"/>
      <c r="L171"/>
      <c r="M171"/>
      <c r="N171"/>
      <c r="O171"/>
      <c r="P171"/>
      <c r="Q171"/>
      <c r="R171"/>
      <c r="S171"/>
      <c r="T171"/>
      <c r="U171"/>
    </row>
    <row r="172" spans="1:21" s="48" customFormat="1" ht="20.100000000000001" customHeight="1" x14ac:dyDescent="0.25">
      <c r="A172"/>
      <c r="B172"/>
      <c r="C172"/>
      <c r="D172"/>
      <c r="E172"/>
      <c r="F172"/>
      <c r="G172"/>
      <c r="I172"/>
      <c r="J172"/>
      <c r="K172"/>
      <c r="L172"/>
      <c r="M172"/>
      <c r="N172"/>
      <c r="O172"/>
      <c r="P172"/>
      <c r="Q172"/>
      <c r="R172"/>
      <c r="S172"/>
      <c r="T172"/>
      <c r="U172"/>
    </row>
    <row r="173" spans="1:21" s="48" customFormat="1" ht="20.100000000000001" customHeight="1" x14ac:dyDescent="0.25">
      <c r="A173"/>
      <c r="B173"/>
      <c r="C173"/>
      <c r="D173"/>
      <c r="E173"/>
      <c r="F173"/>
      <c r="G173"/>
      <c r="I173"/>
      <c r="J173"/>
      <c r="K173"/>
      <c r="L173"/>
      <c r="M173"/>
      <c r="N173"/>
      <c r="O173"/>
      <c r="P173"/>
      <c r="Q173"/>
      <c r="R173"/>
      <c r="S173"/>
      <c r="T173"/>
      <c r="U173"/>
    </row>
    <row r="174" spans="1:21" s="48" customFormat="1" ht="20.100000000000001" customHeight="1" x14ac:dyDescent="0.25">
      <c r="A174" s="2"/>
      <c r="B174" s="2"/>
      <c r="C174" s="2"/>
      <c r="D174"/>
      <c r="E174"/>
      <c r="F174"/>
      <c r="G174"/>
      <c r="I174"/>
      <c r="J174"/>
      <c r="K174"/>
      <c r="L174"/>
      <c r="M174"/>
      <c r="N174"/>
      <c r="O174"/>
      <c r="P174"/>
      <c r="Q174"/>
      <c r="R174"/>
      <c r="S174"/>
      <c r="T174"/>
      <c r="U174"/>
    </row>
    <row r="175" spans="1:21" s="48" customFormat="1" ht="20.100000000000001" customHeight="1" x14ac:dyDescent="0.25">
      <c r="A175" s="1"/>
      <c r="B175" s="1"/>
      <c r="C175" s="1"/>
      <c r="D175"/>
      <c r="E175"/>
      <c r="F175"/>
      <c r="G175"/>
      <c r="I175"/>
      <c r="J175"/>
      <c r="K175"/>
      <c r="L175"/>
      <c r="M175"/>
      <c r="N175"/>
      <c r="O175"/>
      <c r="P175"/>
      <c r="Q175"/>
      <c r="R175"/>
      <c r="S175"/>
      <c r="T175"/>
      <c r="U175"/>
    </row>
    <row r="176" spans="1:21" s="48" customFormat="1" ht="20.100000000000001" customHeight="1" x14ac:dyDescent="0.25">
      <c r="A176" s="1"/>
      <c r="B176" s="1"/>
      <c r="C176" s="1"/>
      <c r="D176"/>
      <c r="E176"/>
      <c r="F176"/>
      <c r="G176"/>
      <c r="I176"/>
      <c r="J176"/>
      <c r="K176"/>
      <c r="L176"/>
      <c r="M176"/>
      <c r="N176"/>
      <c r="O176"/>
      <c r="P176"/>
      <c r="Q176"/>
      <c r="R176"/>
      <c r="S176"/>
      <c r="T176"/>
      <c r="U176"/>
    </row>
    <row r="177" spans="1:21" s="48" customFormat="1" ht="20.100000000000001" customHeight="1" x14ac:dyDescent="0.25">
      <c r="A177"/>
      <c r="B177"/>
      <c r="C177"/>
      <c r="D177"/>
      <c r="E177"/>
      <c r="F177"/>
      <c r="G177"/>
      <c r="I177"/>
      <c r="J177"/>
      <c r="K177"/>
      <c r="L177"/>
      <c r="M177"/>
      <c r="N177"/>
      <c r="O177"/>
      <c r="P177"/>
      <c r="Q177"/>
      <c r="R177"/>
      <c r="S177"/>
      <c r="T177"/>
      <c r="U177"/>
    </row>
    <row r="178" spans="1:21" s="48" customFormat="1" ht="20.100000000000001" customHeight="1" x14ac:dyDescent="0.25">
      <c r="A178" s="1"/>
      <c r="B178" s="1"/>
      <c r="C178" s="1"/>
      <c r="D178"/>
      <c r="E178"/>
      <c r="F178"/>
      <c r="G178"/>
      <c r="I178"/>
      <c r="J178"/>
      <c r="K178"/>
      <c r="L178"/>
      <c r="M178"/>
      <c r="N178"/>
      <c r="O178"/>
      <c r="P178"/>
      <c r="Q178"/>
      <c r="R178"/>
      <c r="S178"/>
      <c r="T178"/>
      <c r="U178"/>
    </row>
    <row r="179" spans="1:21" s="48" customFormat="1" ht="20.100000000000001" customHeight="1" x14ac:dyDescent="0.25">
      <c r="A179"/>
      <c r="B179"/>
      <c r="C179"/>
      <c r="D179"/>
      <c r="E179"/>
      <c r="F179"/>
      <c r="G179"/>
      <c r="I179"/>
      <c r="J179"/>
      <c r="K179"/>
      <c r="L179"/>
      <c r="M179"/>
      <c r="N179"/>
      <c r="O179"/>
      <c r="P179"/>
      <c r="Q179"/>
      <c r="R179"/>
      <c r="S179"/>
      <c r="T179"/>
      <c r="U179"/>
    </row>
    <row r="180" spans="1:21" s="48" customFormat="1" ht="20.100000000000001" customHeight="1" x14ac:dyDescent="0.25">
      <c r="A180"/>
      <c r="B180"/>
      <c r="C180"/>
      <c r="D180"/>
      <c r="E180"/>
      <c r="F180"/>
      <c r="G180"/>
      <c r="I180"/>
      <c r="J180"/>
      <c r="K180"/>
      <c r="L180"/>
      <c r="M180"/>
      <c r="N180"/>
      <c r="O180"/>
      <c r="P180"/>
      <c r="Q180"/>
      <c r="R180"/>
      <c r="S180"/>
      <c r="T180"/>
      <c r="U180"/>
    </row>
    <row r="181" spans="1:21" s="48" customFormat="1" ht="20.100000000000001" customHeight="1" x14ac:dyDescent="0.25">
      <c r="A181" s="2"/>
      <c r="B181" s="2"/>
      <c r="C181" s="2"/>
      <c r="D181"/>
      <c r="E181"/>
      <c r="F181"/>
      <c r="G181"/>
      <c r="I181"/>
      <c r="J181"/>
      <c r="K181"/>
      <c r="L181"/>
      <c r="M181"/>
      <c r="N181"/>
      <c r="O181"/>
      <c r="P181"/>
      <c r="Q181"/>
      <c r="R181"/>
      <c r="S181"/>
      <c r="T181"/>
      <c r="U181"/>
    </row>
    <row r="182" spans="1:21" s="48" customFormat="1" ht="20.100000000000001" customHeight="1" x14ac:dyDescent="0.25">
      <c r="A182" s="1"/>
      <c r="B182" s="1"/>
      <c r="C182" s="1"/>
      <c r="D182"/>
      <c r="E182"/>
      <c r="F182"/>
      <c r="G182"/>
      <c r="I182"/>
      <c r="J182"/>
      <c r="K182"/>
      <c r="L182"/>
      <c r="M182"/>
      <c r="N182"/>
      <c r="O182"/>
      <c r="P182"/>
      <c r="Q182"/>
      <c r="R182"/>
      <c r="S182"/>
      <c r="T182"/>
      <c r="U182"/>
    </row>
    <row r="183" spans="1:21" s="48" customFormat="1" ht="20.100000000000001" customHeight="1" x14ac:dyDescent="0.25">
      <c r="A183" s="1"/>
      <c r="B183" s="1"/>
      <c r="C183" s="1"/>
      <c r="D183"/>
      <c r="E183"/>
      <c r="F183"/>
      <c r="G183"/>
      <c r="I183"/>
      <c r="J183"/>
      <c r="K183"/>
      <c r="L183"/>
      <c r="M183"/>
      <c r="N183"/>
      <c r="O183"/>
      <c r="P183"/>
      <c r="Q183"/>
      <c r="R183"/>
      <c r="S183"/>
      <c r="T183"/>
      <c r="U183"/>
    </row>
    <row r="184" spans="1:21" s="48" customFormat="1" ht="20.100000000000001" customHeight="1" x14ac:dyDescent="0.25">
      <c r="A184"/>
      <c r="B184"/>
      <c r="C184"/>
      <c r="D184"/>
      <c r="E184"/>
      <c r="F184"/>
      <c r="G184"/>
      <c r="I184"/>
      <c r="J184"/>
      <c r="K184"/>
      <c r="L184"/>
      <c r="M184"/>
      <c r="N184"/>
      <c r="O184"/>
      <c r="P184"/>
      <c r="Q184"/>
      <c r="R184"/>
      <c r="S184"/>
      <c r="T184"/>
      <c r="U184"/>
    </row>
    <row r="185" spans="1:21" s="48" customFormat="1" ht="20.100000000000001" customHeight="1" x14ac:dyDescent="0.25">
      <c r="A185" s="1"/>
      <c r="B185" s="1"/>
      <c r="C185" s="1"/>
      <c r="D185"/>
      <c r="E185"/>
      <c r="F185"/>
      <c r="G185"/>
      <c r="I185"/>
      <c r="J185"/>
      <c r="K185"/>
      <c r="L185"/>
      <c r="M185"/>
      <c r="N185"/>
      <c r="O185"/>
      <c r="P185"/>
      <c r="Q185"/>
      <c r="R185"/>
      <c r="S185"/>
      <c r="T185"/>
      <c r="U185"/>
    </row>
    <row r="186" spans="1:21" s="48" customFormat="1" ht="20.100000000000001" customHeight="1" x14ac:dyDescent="0.25">
      <c r="A186"/>
      <c r="B186"/>
      <c r="C186"/>
      <c r="D186"/>
      <c r="E186"/>
      <c r="F186"/>
      <c r="G186"/>
      <c r="I186"/>
      <c r="J186"/>
      <c r="K186"/>
      <c r="L186"/>
      <c r="M186"/>
      <c r="N186"/>
      <c r="O186"/>
      <c r="P186"/>
      <c r="Q186"/>
      <c r="R186"/>
      <c r="S186"/>
      <c r="T186"/>
      <c r="U186"/>
    </row>
    <row r="187" spans="1:21" s="48" customFormat="1" ht="20.100000000000001" customHeight="1" x14ac:dyDescent="0.25">
      <c r="A187"/>
      <c r="B187"/>
      <c r="C187"/>
      <c r="D187"/>
      <c r="E187"/>
      <c r="F187"/>
      <c r="G187"/>
      <c r="I187"/>
      <c r="J187"/>
      <c r="K187"/>
      <c r="L187"/>
      <c r="M187"/>
      <c r="N187"/>
      <c r="O187"/>
      <c r="P187"/>
      <c r="Q187"/>
      <c r="R187"/>
      <c r="S187"/>
      <c r="T187"/>
      <c r="U187"/>
    </row>
    <row r="188" spans="1:21" s="48" customFormat="1" ht="20.100000000000001" customHeight="1" x14ac:dyDescent="0.25">
      <c r="A188" s="2"/>
      <c r="B188" s="2"/>
      <c r="C188" s="2"/>
      <c r="D188"/>
      <c r="E188"/>
      <c r="F188"/>
      <c r="G188"/>
      <c r="I188"/>
      <c r="J188"/>
      <c r="K188"/>
      <c r="L188"/>
      <c r="M188"/>
      <c r="N188"/>
      <c r="O188"/>
      <c r="P188"/>
      <c r="Q188"/>
      <c r="R188"/>
      <c r="S188"/>
      <c r="T188"/>
      <c r="U188"/>
    </row>
    <row r="189" spans="1:21" s="48" customFormat="1" ht="20.100000000000001" customHeight="1" x14ac:dyDescent="0.25">
      <c r="A189" s="1"/>
      <c r="B189" s="1"/>
      <c r="C189" s="1"/>
      <c r="D189"/>
      <c r="E189"/>
      <c r="F189"/>
      <c r="G189"/>
      <c r="I189"/>
      <c r="J189"/>
      <c r="K189"/>
      <c r="L189"/>
      <c r="M189"/>
      <c r="N189"/>
      <c r="O189"/>
      <c r="P189"/>
      <c r="Q189"/>
      <c r="R189"/>
      <c r="S189"/>
      <c r="T189"/>
      <c r="U189"/>
    </row>
    <row r="190" spans="1:21" s="48" customFormat="1" ht="20.100000000000001" customHeight="1" x14ac:dyDescent="0.25">
      <c r="A190" s="1"/>
      <c r="B190" s="1"/>
      <c r="C190" s="1"/>
      <c r="D190"/>
      <c r="E190"/>
      <c r="F190"/>
      <c r="G190"/>
      <c r="I190"/>
      <c r="J190"/>
      <c r="K190"/>
      <c r="L190"/>
      <c r="M190"/>
      <c r="N190"/>
      <c r="O190"/>
      <c r="P190"/>
      <c r="Q190"/>
      <c r="R190"/>
      <c r="S190"/>
      <c r="T190"/>
      <c r="U190"/>
    </row>
    <row r="191" spans="1:21" s="48" customFormat="1" ht="20.100000000000001" customHeight="1" x14ac:dyDescent="0.25">
      <c r="A191"/>
      <c r="B191"/>
      <c r="C191"/>
      <c r="D191"/>
      <c r="E191"/>
      <c r="F191"/>
      <c r="G191"/>
      <c r="I191"/>
      <c r="J191"/>
      <c r="K191"/>
      <c r="L191"/>
      <c r="M191"/>
      <c r="N191"/>
      <c r="O191"/>
      <c r="P191"/>
      <c r="Q191"/>
      <c r="R191"/>
      <c r="S191"/>
      <c r="T191"/>
      <c r="U191"/>
    </row>
    <row r="192" spans="1:21" s="48" customFormat="1" ht="20.100000000000001" customHeight="1" x14ac:dyDescent="0.25">
      <c r="A192" s="1"/>
      <c r="B192" s="1"/>
      <c r="C192" s="1"/>
      <c r="D192"/>
      <c r="E192"/>
      <c r="F192"/>
      <c r="G192"/>
      <c r="I192"/>
      <c r="J192"/>
      <c r="K192"/>
      <c r="L192"/>
      <c r="M192"/>
      <c r="N192"/>
      <c r="O192"/>
      <c r="P192"/>
      <c r="Q192"/>
      <c r="R192"/>
      <c r="S192"/>
      <c r="T192"/>
      <c r="U192"/>
    </row>
    <row r="193" spans="1:21" s="48" customFormat="1" ht="20.100000000000001" customHeight="1" x14ac:dyDescent="0.25">
      <c r="A193"/>
      <c r="B193"/>
      <c r="C193"/>
      <c r="D193"/>
      <c r="E193"/>
      <c r="F193"/>
      <c r="G193"/>
      <c r="I193"/>
      <c r="J193"/>
      <c r="K193"/>
      <c r="L193"/>
      <c r="M193"/>
      <c r="N193"/>
      <c r="O193"/>
      <c r="P193"/>
      <c r="Q193"/>
      <c r="R193"/>
      <c r="S193"/>
      <c r="T193"/>
      <c r="U193"/>
    </row>
    <row r="194" spans="1:21" s="48" customFormat="1" ht="20.100000000000001" customHeight="1" x14ac:dyDescent="0.25">
      <c r="A194"/>
      <c r="B194"/>
      <c r="C194"/>
      <c r="D194"/>
      <c r="E194"/>
      <c r="F194"/>
      <c r="G194"/>
      <c r="I194"/>
      <c r="J194"/>
      <c r="K194"/>
      <c r="L194"/>
      <c r="M194"/>
      <c r="N194"/>
      <c r="O194"/>
      <c r="P194"/>
      <c r="Q194"/>
      <c r="R194"/>
      <c r="S194"/>
      <c r="T194"/>
      <c r="U194"/>
    </row>
    <row r="195" spans="1:21" s="48" customFormat="1" ht="20.100000000000001" customHeight="1" x14ac:dyDescent="0.25">
      <c r="A195" s="2"/>
      <c r="B195" s="2"/>
      <c r="C195" s="2"/>
      <c r="D195"/>
      <c r="E195"/>
      <c r="F195"/>
      <c r="G195"/>
      <c r="I195"/>
      <c r="J195"/>
      <c r="K195"/>
      <c r="L195"/>
      <c r="M195"/>
      <c r="N195"/>
      <c r="O195"/>
      <c r="P195"/>
      <c r="Q195"/>
      <c r="R195"/>
      <c r="S195"/>
      <c r="T195"/>
      <c r="U195"/>
    </row>
    <row r="196" spans="1:21" s="48" customFormat="1" ht="20.100000000000001" customHeight="1" x14ac:dyDescent="0.25">
      <c r="A196" s="1"/>
      <c r="B196" s="1"/>
      <c r="C196" s="1"/>
      <c r="D196"/>
      <c r="E196"/>
      <c r="F196"/>
      <c r="G196"/>
      <c r="I196"/>
      <c r="J196"/>
      <c r="K196"/>
      <c r="L196"/>
      <c r="M196"/>
      <c r="N196"/>
      <c r="O196"/>
      <c r="P196"/>
      <c r="Q196"/>
      <c r="R196"/>
      <c r="S196"/>
      <c r="T196"/>
      <c r="U196"/>
    </row>
    <row r="197" spans="1:21" s="48" customFormat="1" ht="20.100000000000001" customHeight="1" x14ac:dyDescent="0.25">
      <c r="A197" s="1"/>
      <c r="B197" s="1"/>
      <c r="C197" s="1"/>
      <c r="D197"/>
      <c r="E197"/>
      <c r="F197"/>
      <c r="G197"/>
      <c r="I197"/>
      <c r="J197"/>
      <c r="K197"/>
      <c r="L197"/>
      <c r="M197"/>
      <c r="N197"/>
      <c r="O197"/>
      <c r="P197"/>
      <c r="Q197"/>
      <c r="R197"/>
      <c r="S197"/>
      <c r="T197"/>
      <c r="U197"/>
    </row>
    <row r="198" spans="1:21" s="48" customFormat="1" ht="20.100000000000001" customHeight="1" x14ac:dyDescent="0.25">
      <c r="A198"/>
      <c r="B198"/>
      <c r="C198"/>
      <c r="D198"/>
      <c r="E198"/>
      <c r="F198"/>
      <c r="G198"/>
      <c r="I198"/>
      <c r="J198"/>
      <c r="K198"/>
      <c r="L198"/>
      <c r="M198"/>
      <c r="N198"/>
      <c r="O198"/>
      <c r="P198"/>
      <c r="Q198"/>
      <c r="R198"/>
      <c r="S198"/>
      <c r="T198"/>
      <c r="U198"/>
    </row>
    <row r="199" spans="1:21" s="48" customFormat="1" ht="20.100000000000001" customHeight="1" x14ac:dyDescent="0.25">
      <c r="A199" s="1"/>
      <c r="B199" s="1"/>
      <c r="C199" s="1"/>
      <c r="D199"/>
      <c r="E199"/>
      <c r="F199"/>
      <c r="G199"/>
      <c r="I199"/>
      <c r="J199"/>
      <c r="K199"/>
      <c r="L199"/>
      <c r="M199"/>
      <c r="N199"/>
      <c r="O199"/>
      <c r="P199"/>
      <c r="Q199"/>
      <c r="R199"/>
      <c r="S199"/>
      <c r="T199"/>
      <c r="U199"/>
    </row>
    <row r="200" spans="1:21" s="48" customFormat="1" ht="20.100000000000001" customHeight="1" x14ac:dyDescent="0.25">
      <c r="A200"/>
      <c r="B200"/>
      <c r="C200"/>
      <c r="D200"/>
      <c r="E200"/>
      <c r="F200"/>
      <c r="G200"/>
      <c r="I200"/>
      <c r="J200"/>
      <c r="K200"/>
      <c r="L200"/>
      <c r="M200"/>
      <c r="N200"/>
      <c r="O200"/>
      <c r="P200"/>
      <c r="Q200"/>
      <c r="R200"/>
      <c r="S200"/>
      <c r="T200"/>
      <c r="U200"/>
    </row>
    <row r="201" spans="1:21" s="48" customFormat="1" ht="20.100000000000001" customHeight="1" x14ac:dyDescent="0.25">
      <c r="A201"/>
      <c r="B201"/>
      <c r="C201"/>
      <c r="D201"/>
      <c r="E201"/>
      <c r="F201"/>
      <c r="G201"/>
      <c r="I201"/>
      <c r="J201"/>
      <c r="K201"/>
      <c r="L201"/>
      <c r="M201"/>
      <c r="N201"/>
      <c r="O201"/>
      <c r="P201"/>
      <c r="Q201"/>
      <c r="R201"/>
      <c r="S201"/>
      <c r="T201"/>
      <c r="U201"/>
    </row>
    <row r="202" spans="1:21" s="48" customFormat="1" ht="20.100000000000001" customHeight="1" x14ac:dyDescent="0.25">
      <c r="A202" s="2"/>
      <c r="B202" s="2"/>
      <c r="C202" s="2"/>
      <c r="D202"/>
      <c r="E202"/>
      <c r="F202"/>
      <c r="G202"/>
      <c r="I202"/>
      <c r="J202"/>
      <c r="K202"/>
      <c r="L202"/>
      <c r="M202"/>
      <c r="N202"/>
      <c r="O202"/>
      <c r="P202"/>
      <c r="Q202"/>
      <c r="R202"/>
      <c r="S202"/>
      <c r="T202"/>
      <c r="U202"/>
    </row>
    <row r="203" spans="1:21" s="48" customFormat="1" ht="20.100000000000001" customHeight="1" x14ac:dyDescent="0.25">
      <c r="A203" s="1"/>
      <c r="B203" s="1"/>
      <c r="C203" s="1"/>
      <c r="D203"/>
      <c r="E203"/>
      <c r="F203"/>
      <c r="G203"/>
      <c r="I203"/>
      <c r="J203"/>
      <c r="K203"/>
      <c r="L203"/>
      <c r="M203"/>
      <c r="N203"/>
      <c r="O203"/>
      <c r="P203"/>
      <c r="Q203"/>
      <c r="R203"/>
      <c r="S203"/>
      <c r="T203"/>
      <c r="U203"/>
    </row>
    <row r="204" spans="1:21" s="48" customFormat="1" ht="20.100000000000001" customHeight="1" x14ac:dyDescent="0.25">
      <c r="A204" s="1"/>
      <c r="B204" s="1"/>
      <c r="C204" s="1"/>
      <c r="D204"/>
      <c r="E204"/>
      <c r="F204"/>
      <c r="G204"/>
      <c r="I204"/>
      <c r="J204"/>
      <c r="K204"/>
      <c r="L204"/>
      <c r="M204"/>
      <c r="N204"/>
      <c r="O204"/>
      <c r="P204"/>
      <c r="Q204"/>
      <c r="R204"/>
      <c r="S204"/>
      <c r="T204"/>
      <c r="U204"/>
    </row>
    <row r="205" spans="1:21" s="48" customFormat="1" ht="20.100000000000001" customHeight="1" x14ac:dyDescent="0.25">
      <c r="A205"/>
      <c r="B205"/>
      <c r="C205"/>
      <c r="D205"/>
      <c r="E205"/>
      <c r="F205"/>
      <c r="G205"/>
      <c r="I205"/>
      <c r="J205"/>
      <c r="K205"/>
      <c r="L205"/>
      <c r="M205"/>
      <c r="N205"/>
      <c r="O205"/>
      <c r="P205"/>
      <c r="Q205"/>
      <c r="R205"/>
      <c r="S205"/>
      <c r="T205"/>
      <c r="U205"/>
    </row>
    <row r="206" spans="1:21" s="48" customFormat="1" ht="20.100000000000001" customHeight="1" x14ac:dyDescent="0.25">
      <c r="A206" s="1"/>
      <c r="B206" s="1"/>
      <c r="C206" s="1"/>
      <c r="D206"/>
      <c r="E206"/>
      <c r="F206"/>
      <c r="G206"/>
      <c r="I206"/>
      <c r="J206"/>
      <c r="K206"/>
      <c r="L206"/>
      <c r="M206"/>
      <c r="N206"/>
      <c r="O206"/>
      <c r="P206"/>
      <c r="Q206"/>
      <c r="R206"/>
      <c r="S206"/>
      <c r="T206"/>
      <c r="U206"/>
    </row>
    <row r="207" spans="1:21" s="48" customFormat="1" ht="20.100000000000001" customHeight="1" x14ac:dyDescent="0.25">
      <c r="A207"/>
      <c r="B207"/>
      <c r="C207"/>
      <c r="D207"/>
      <c r="E207"/>
      <c r="F207"/>
      <c r="G207"/>
      <c r="I207"/>
      <c r="J207"/>
      <c r="K207"/>
      <c r="L207"/>
      <c r="M207"/>
      <c r="N207"/>
      <c r="O207"/>
      <c r="P207"/>
      <c r="Q207"/>
      <c r="R207"/>
      <c r="S207"/>
      <c r="T207"/>
      <c r="U207"/>
    </row>
    <row r="208" spans="1:21" s="48" customFormat="1" ht="20.100000000000001" customHeight="1" x14ac:dyDescent="0.25">
      <c r="A208"/>
      <c r="B208"/>
      <c r="C208"/>
      <c r="D208"/>
      <c r="E208"/>
      <c r="F208"/>
      <c r="G208"/>
      <c r="I208"/>
      <c r="J208"/>
      <c r="K208"/>
      <c r="L208"/>
      <c r="M208"/>
      <c r="N208"/>
      <c r="O208"/>
      <c r="P208"/>
      <c r="Q208"/>
      <c r="R208"/>
      <c r="S208"/>
      <c r="T208"/>
      <c r="U208"/>
    </row>
    <row r="209" spans="1:21" s="48" customFormat="1" ht="20.100000000000001" customHeight="1" x14ac:dyDescent="0.25">
      <c r="A209" s="2"/>
      <c r="B209" s="2"/>
      <c r="C209" s="2"/>
      <c r="D209"/>
      <c r="E209"/>
      <c r="F209"/>
      <c r="G209"/>
      <c r="I209"/>
      <c r="J209"/>
      <c r="K209"/>
      <c r="L209"/>
      <c r="M209"/>
      <c r="N209"/>
      <c r="O209"/>
      <c r="P209"/>
      <c r="Q209"/>
      <c r="R209"/>
      <c r="S209"/>
      <c r="T209"/>
      <c r="U209"/>
    </row>
    <row r="210" spans="1:21" s="48" customFormat="1" ht="20.100000000000001" customHeight="1" x14ac:dyDescent="0.25">
      <c r="A210" s="1"/>
      <c r="B210" s="1"/>
      <c r="C210" s="1"/>
      <c r="D210"/>
      <c r="E210"/>
      <c r="F210"/>
      <c r="G210"/>
      <c r="I210"/>
      <c r="J210"/>
      <c r="K210"/>
      <c r="L210"/>
      <c r="M210"/>
      <c r="N210"/>
      <c r="O210"/>
      <c r="P210"/>
      <c r="Q210"/>
      <c r="R210"/>
      <c r="S210"/>
      <c r="T210"/>
      <c r="U210"/>
    </row>
    <row r="211" spans="1:21" s="48" customFormat="1" ht="20.100000000000001" customHeight="1" x14ac:dyDescent="0.25">
      <c r="A211" s="1"/>
      <c r="B211" s="1"/>
      <c r="C211" s="1"/>
      <c r="D211"/>
      <c r="E211"/>
      <c r="F211"/>
      <c r="G211"/>
      <c r="I211"/>
      <c r="J211"/>
      <c r="K211"/>
      <c r="L211"/>
      <c r="M211"/>
      <c r="N211"/>
      <c r="O211"/>
      <c r="P211"/>
      <c r="Q211"/>
      <c r="R211"/>
      <c r="S211"/>
      <c r="T211"/>
      <c r="U211"/>
    </row>
    <row r="212" spans="1:21" s="48" customFormat="1" ht="20.100000000000001" customHeight="1" x14ac:dyDescent="0.25">
      <c r="A212"/>
      <c r="B212"/>
      <c r="C212"/>
      <c r="D212"/>
      <c r="E212"/>
      <c r="F212"/>
      <c r="G212"/>
      <c r="I212"/>
      <c r="J212"/>
      <c r="K212"/>
      <c r="L212"/>
      <c r="M212"/>
      <c r="N212"/>
      <c r="O212"/>
      <c r="P212"/>
      <c r="Q212"/>
      <c r="R212"/>
      <c r="S212"/>
      <c r="T212"/>
      <c r="U212"/>
    </row>
    <row r="213" spans="1:21" s="48" customFormat="1" ht="20.100000000000001" customHeight="1" x14ac:dyDescent="0.25">
      <c r="A213" s="1"/>
      <c r="B213" s="1"/>
      <c r="C213" s="1"/>
      <c r="D213"/>
      <c r="E213"/>
      <c r="F213"/>
      <c r="G213"/>
      <c r="I213"/>
      <c r="J213"/>
      <c r="K213"/>
      <c r="L213"/>
      <c r="M213"/>
      <c r="N213"/>
      <c r="O213"/>
      <c r="P213"/>
      <c r="Q213"/>
      <c r="R213"/>
      <c r="S213"/>
      <c r="T213"/>
      <c r="U213"/>
    </row>
    <row r="214" spans="1:21" s="48" customFormat="1" ht="20.100000000000001" customHeight="1" x14ac:dyDescent="0.25">
      <c r="A214"/>
      <c r="B214"/>
      <c r="C214"/>
      <c r="D214"/>
      <c r="E214"/>
      <c r="F214"/>
      <c r="G214"/>
      <c r="I214"/>
      <c r="J214"/>
      <c r="K214"/>
      <c r="L214"/>
      <c r="M214"/>
      <c r="N214"/>
      <c r="O214"/>
      <c r="P214"/>
      <c r="Q214"/>
      <c r="R214"/>
      <c r="S214"/>
      <c r="T214"/>
      <c r="U214"/>
    </row>
    <row r="215" spans="1:21" s="48" customFormat="1" ht="20.100000000000001" customHeight="1" x14ac:dyDescent="0.25">
      <c r="A215"/>
      <c r="B215"/>
      <c r="C215"/>
      <c r="D215"/>
      <c r="E215"/>
      <c r="F215"/>
      <c r="G215"/>
      <c r="I215"/>
      <c r="J215"/>
      <c r="K215"/>
      <c r="L215"/>
      <c r="M215"/>
      <c r="N215"/>
      <c r="O215"/>
      <c r="P215"/>
      <c r="Q215"/>
      <c r="R215"/>
      <c r="S215"/>
      <c r="T215"/>
      <c r="U215"/>
    </row>
    <row r="216" spans="1:21" s="48" customFormat="1" ht="20.100000000000001" customHeight="1" x14ac:dyDescent="0.25">
      <c r="A216" s="2"/>
      <c r="B216" s="2"/>
      <c r="C216" s="2"/>
      <c r="D216"/>
      <c r="E216"/>
      <c r="F216"/>
      <c r="G216"/>
      <c r="I216"/>
      <c r="J216"/>
      <c r="K216"/>
      <c r="L216"/>
      <c r="M216"/>
      <c r="N216"/>
      <c r="O216"/>
      <c r="P216"/>
      <c r="Q216"/>
      <c r="R216"/>
      <c r="S216"/>
      <c r="T216"/>
      <c r="U216"/>
    </row>
    <row r="217" spans="1:21" s="48" customFormat="1" ht="20.100000000000001" customHeight="1" x14ac:dyDescent="0.25">
      <c r="A217" s="1"/>
      <c r="B217" s="1"/>
      <c r="C217" s="1"/>
      <c r="D217"/>
      <c r="E217"/>
      <c r="F217"/>
      <c r="G217"/>
      <c r="I217"/>
      <c r="J217"/>
      <c r="K217"/>
      <c r="L217"/>
      <c r="M217"/>
      <c r="N217"/>
      <c r="O217"/>
      <c r="P217"/>
      <c r="Q217"/>
      <c r="R217"/>
      <c r="S217"/>
      <c r="T217"/>
      <c r="U217"/>
    </row>
    <row r="218" spans="1:21" s="48" customFormat="1" ht="20.100000000000001" customHeight="1" x14ac:dyDescent="0.25">
      <c r="A218" s="1"/>
      <c r="B218" s="1"/>
      <c r="C218" s="1"/>
      <c r="D218"/>
      <c r="E218"/>
      <c r="F218"/>
      <c r="G218"/>
      <c r="I218"/>
      <c r="J218"/>
      <c r="K218"/>
      <c r="L218"/>
      <c r="M218"/>
      <c r="N218"/>
      <c r="O218"/>
      <c r="P218"/>
      <c r="Q218"/>
      <c r="R218"/>
      <c r="S218"/>
      <c r="T218"/>
      <c r="U218"/>
    </row>
    <row r="219" spans="1:21" s="48" customFormat="1" ht="20.100000000000001" customHeight="1" x14ac:dyDescent="0.25">
      <c r="A219"/>
      <c r="B219"/>
      <c r="C219"/>
      <c r="D219"/>
      <c r="E219"/>
      <c r="F219"/>
      <c r="G219"/>
      <c r="I219"/>
      <c r="J219"/>
      <c r="K219"/>
      <c r="L219"/>
      <c r="M219"/>
      <c r="N219"/>
      <c r="O219"/>
      <c r="P219"/>
      <c r="Q219"/>
      <c r="R219"/>
      <c r="S219"/>
      <c r="T219"/>
      <c r="U219"/>
    </row>
    <row r="220" spans="1:21" s="48" customFormat="1" ht="20.100000000000001" customHeight="1" x14ac:dyDescent="0.25">
      <c r="A220" s="1"/>
      <c r="B220" s="1"/>
      <c r="C220" s="1"/>
      <c r="D220"/>
      <c r="E220"/>
      <c r="F220"/>
      <c r="G220"/>
      <c r="I220"/>
      <c r="J220"/>
      <c r="K220"/>
      <c r="L220"/>
      <c r="M220"/>
      <c r="N220"/>
      <c r="O220"/>
      <c r="P220"/>
      <c r="Q220"/>
      <c r="R220"/>
      <c r="S220"/>
      <c r="T220"/>
      <c r="U220"/>
    </row>
    <row r="221" spans="1:21" s="48" customFormat="1" ht="20.100000000000001" customHeight="1" x14ac:dyDescent="0.25">
      <c r="A221"/>
      <c r="B221"/>
      <c r="C221"/>
      <c r="D221"/>
      <c r="E221"/>
      <c r="F221"/>
      <c r="G221"/>
      <c r="I221"/>
      <c r="J221"/>
      <c r="K221"/>
      <c r="L221"/>
      <c r="M221"/>
      <c r="N221"/>
      <c r="O221"/>
      <c r="P221"/>
      <c r="Q221"/>
      <c r="R221"/>
      <c r="S221"/>
      <c r="T221"/>
      <c r="U221"/>
    </row>
    <row r="222" spans="1:21" s="48" customFormat="1" ht="20.100000000000001" customHeight="1" x14ac:dyDescent="0.25">
      <c r="A222"/>
      <c r="B222"/>
      <c r="C222"/>
      <c r="D222"/>
      <c r="E222"/>
      <c r="F222"/>
      <c r="G222"/>
      <c r="I222"/>
      <c r="J222"/>
      <c r="K222"/>
      <c r="L222"/>
      <c r="M222"/>
      <c r="N222"/>
      <c r="O222"/>
      <c r="P222"/>
      <c r="Q222"/>
      <c r="R222"/>
      <c r="S222"/>
      <c r="T222"/>
      <c r="U222"/>
    </row>
    <row r="223" spans="1:21" s="48" customFormat="1" ht="20.100000000000001" customHeight="1" x14ac:dyDescent="0.25">
      <c r="A223" s="2"/>
      <c r="B223" s="2"/>
      <c r="C223" s="2"/>
      <c r="D223"/>
      <c r="E223"/>
      <c r="F223"/>
      <c r="G223"/>
      <c r="I223"/>
      <c r="J223"/>
      <c r="K223"/>
      <c r="L223"/>
      <c r="M223"/>
      <c r="N223"/>
      <c r="O223"/>
      <c r="P223"/>
      <c r="Q223"/>
      <c r="R223"/>
      <c r="S223"/>
      <c r="T223"/>
      <c r="U223"/>
    </row>
    <row r="224" spans="1:21" s="48" customFormat="1" ht="20.100000000000001" customHeight="1" x14ac:dyDescent="0.25">
      <c r="A224" s="1"/>
      <c r="B224" s="1"/>
      <c r="C224" s="1"/>
      <c r="D224"/>
      <c r="E224"/>
      <c r="F224"/>
      <c r="G224"/>
      <c r="I224"/>
      <c r="J224"/>
      <c r="K224"/>
      <c r="L224"/>
      <c r="M224"/>
      <c r="N224"/>
      <c r="O224"/>
      <c r="P224"/>
      <c r="Q224"/>
      <c r="R224"/>
      <c r="S224"/>
      <c r="T224"/>
      <c r="U224"/>
    </row>
    <row r="225" spans="1:21" s="48" customFormat="1" ht="20.100000000000001" customHeight="1" x14ac:dyDescent="0.25">
      <c r="A225" s="1"/>
      <c r="B225" s="1"/>
      <c r="C225" s="1"/>
      <c r="D225"/>
      <c r="E225"/>
      <c r="F225"/>
      <c r="G225"/>
      <c r="I225"/>
      <c r="J225"/>
      <c r="K225"/>
      <c r="L225"/>
      <c r="M225"/>
      <c r="N225"/>
      <c r="O225"/>
      <c r="P225"/>
      <c r="Q225"/>
      <c r="R225"/>
      <c r="S225"/>
      <c r="T225"/>
      <c r="U225"/>
    </row>
    <row r="226" spans="1:21" s="48" customFormat="1" ht="20.100000000000001" customHeight="1" x14ac:dyDescent="0.25">
      <c r="A226"/>
      <c r="B226"/>
      <c r="C226"/>
      <c r="D226"/>
      <c r="E226"/>
      <c r="F226"/>
      <c r="G226"/>
      <c r="I226"/>
      <c r="J226"/>
      <c r="K226"/>
      <c r="L226"/>
      <c r="M226"/>
      <c r="N226"/>
      <c r="O226"/>
      <c r="P226"/>
      <c r="Q226"/>
      <c r="R226"/>
      <c r="S226"/>
      <c r="T226"/>
      <c r="U226"/>
    </row>
    <row r="227" spans="1:21" s="48" customFormat="1" ht="20.100000000000001" customHeight="1" x14ac:dyDescent="0.25">
      <c r="A227" s="1"/>
      <c r="B227" s="1"/>
      <c r="C227" s="1"/>
      <c r="D227"/>
      <c r="E227"/>
      <c r="F227"/>
      <c r="G227"/>
      <c r="I227"/>
      <c r="J227"/>
      <c r="K227"/>
      <c r="L227"/>
      <c r="M227"/>
      <c r="N227"/>
      <c r="O227"/>
      <c r="P227"/>
      <c r="Q227"/>
      <c r="R227"/>
      <c r="S227"/>
      <c r="T227"/>
      <c r="U227"/>
    </row>
    <row r="228" spans="1:21" s="48" customFormat="1" ht="20.100000000000001" customHeight="1" x14ac:dyDescent="0.25">
      <c r="A228"/>
      <c r="B228"/>
      <c r="C228"/>
      <c r="D228"/>
      <c r="E228"/>
      <c r="F228"/>
      <c r="G228"/>
      <c r="I228"/>
      <c r="J228"/>
      <c r="K228"/>
      <c r="L228"/>
      <c r="M228"/>
      <c r="N228"/>
      <c r="O228"/>
      <c r="P228"/>
      <c r="Q228"/>
      <c r="R228"/>
      <c r="S228"/>
      <c r="T228"/>
      <c r="U228"/>
    </row>
    <row r="229" spans="1:21" s="48" customFormat="1" ht="20.100000000000001" customHeight="1" x14ac:dyDescent="0.25">
      <c r="A229"/>
      <c r="B229"/>
      <c r="C229"/>
      <c r="D229"/>
      <c r="E229"/>
      <c r="F229"/>
      <c r="G229"/>
      <c r="I229"/>
      <c r="J229"/>
      <c r="K229"/>
      <c r="L229"/>
      <c r="M229"/>
      <c r="N229"/>
      <c r="O229"/>
      <c r="P229"/>
      <c r="Q229"/>
      <c r="R229"/>
      <c r="S229"/>
      <c r="T229"/>
      <c r="U229"/>
    </row>
    <row r="230" spans="1:21" s="48" customFormat="1" ht="20.100000000000001" customHeight="1" x14ac:dyDescent="0.25">
      <c r="A230" s="2"/>
      <c r="B230" s="2"/>
      <c r="C230" s="2"/>
      <c r="D230"/>
      <c r="E230"/>
      <c r="F230"/>
      <c r="G230"/>
      <c r="I230"/>
      <c r="J230"/>
      <c r="K230"/>
      <c r="L230"/>
      <c r="M230"/>
      <c r="N230"/>
      <c r="O230"/>
      <c r="P230"/>
      <c r="Q230"/>
      <c r="R230"/>
      <c r="S230"/>
      <c r="T230"/>
      <c r="U230"/>
    </row>
    <row r="231" spans="1:21" s="48" customFormat="1" ht="20.100000000000001" customHeight="1" x14ac:dyDescent="0.25">
      <c r="A231" s="1"/>
      <c r="B231" s="1"/>
      <c r="C231" s="1"/>
      <c r="D231"/>
      <c r="E231"/>
      <c r="F231"/>
      <c r="G231"/>
      <c r="I231"/>
      <c r="J231"/>
      <c r="K231"/>
      <c r="L231"/>
      <c r="M231"/>
      <c r="N231"/>
      <c r="O231"/>
      <c r="P231"/>
      <c r="Q231"/>
      <c r="R231"/>
      <c r="S231"/>
      <c r="T231"/>
      <c r="U231"/>
    </row>
    <row r="232" spans="1:21" s="48" customFormat="1" ht="20.100000000000001" customHeight="1" x14ac:dyDescent="0.25">
      <c r="A232" s="1"/>
      <c r="B232" s="1"/>
      <c r="C232" s="1"/>
      <c r="D232"/>
      <c r="E232"/>
      <c r="F232"/>
      <c r="G232"/>
      <c r="I232"/>
      <c r="J232"/>
      <c r="K232"/>
      <c r="L232"/>
      <c r="M232"/>
      <c r="N232"/>
      <c r="O232"/>
      <c r="P232"/>
      <c r="Q232"/>
      <c r="R232"/>
      <c r="S232"/>
      <c r="T232"/>
      <c r="U232"/>
    </row>
    <row r="233" spans="1:21" s="48" customFormat="1" ht="20.100000000000001" customHeight="1" x14ac:dyDescent="0.25">
      <c r="A233"/>
      <c r="B233"/>
      <c r="C233"/>
      <c r="D233"/>
      <c r="E233"/>
      <c r="F233"/>
      <c r="G233"/>
      <c r="I233"/>
      <c r="J233"/>
      <c r="K233"/>
      <c r="L233"/>
      <c r="M233"/>
      <c r="N233"/>
      <c r="O233"/>
      <c r="P233"/>
      <c r="Q233"/>
      <c r="R233"/>
      <c r="S233"/>
      <c r="T233"/>
      <c r="U233"/>
    </row>
    <row r="234" spans="1:21" s="48" customFormat="1" ht="20.100000000000001" customHeight="1" x14ac:dyDescent="0.25">
      <c r="A234" s="1"/>
      <c r="B234" s="1"/>
      <c r="C234" s="1"/>
      <c r="D234"/>
      <c r="E234"/>
      <c r="F234"/>
      <c r="G234"/>
      <c r="I234"/>
      <c r="J234"/>
      <c r="K234"/>
      <c r="L234"/>
      <c r="M234"/>
      <c r="N234"/>
      <c r="O234"/>
      <c r="P234"/>
      <c r="Q234"/>
      <c r="R234"/>
      <c r="S234"/>
      <c r="T234"/>
      <c r="U234"/>
    </row>
    <row r="235" spans="1:21" s="48" customFormat="1" ht="20.100000000000001" customHeight="1" x14ac:dyDescent="0.25">
      <c r="A235"/>
      <c r="B235"/>
      <c r="C235"/>
      <c r="D235"/>
      <c r="E235"/>
      <c r="F235"/>
      <c r="G235"/>
      <c r="I235"/>
      <c r="J235"/>
      <c r="K235"/>
      <c r="L235"/>
      <c r="M235"/>
      <c r="N235"/>
      <c r="O235"/>
      <c r="P235"/>
      <c r="Q235"/>
      <c r="R235"/>
      <c r="S235"/>
      <c r="T235"/>
      <c r="U235"/>
    </row>
    <row r="236" spans="1:21" s="48" customFormat="1" ht="20.100000000000001" customHeight="1" x14ac:dyDescent="0.25">
      <c r="A236"/>
      <c r="B236"/>
      <c r="C236"/>
      <c r="D236"/>
      <c r="E236"/>
      <c r="F236"/>
      <c r="G236"/>
      <c r="I236"/>
      <c r="J236"/>
      <c r="K236"/>
      <c r="L236"/>
      <c r="M236"/>
      <c r="N236"/>
      <c r="O236"/>
      <c r="P236"/>
      <c r="Q236"/>
      <c r="R236"/>
      <c r="S236"/>
      <c r="T236"/>
      <c r="U236"/>
    </row>
    <row r="237" spans="1:21" s="48" customFormat="1" ht="20.100000000000001" customHeight="1" x14ac:dyDescent="0.25">
      <c r="A237" s="2"/>
      <c r="B237" s="2"/>
      <c r="C237" s="2"/>
      <c r="D237"/>
      <c r="E237"/>
      <c r="F237"/>
      <c r="G237"/>
      <c r="I237"/>
      <c r="J237"/>
      <c r="K237"/>
      <c r="L237"/>
      <c r="M237"/>
      <c r="N237"/>
      <c r="O237"/>
      <c r="P237"/>
      <c r="Q237"/>
      <c r="R237"/>
      <c r="S237"/>
      <c r="T237"/>
      <c r="U237"/>
    </row>
    <row r="238" spans="1:21" s="48" customFormat="1" ht="20.100000000000001" customHeight="1" x14ac:dyDescent="0.25">
      <c r="A238" s="1"/>
      <c r="B238" s="1"/>
      <c r="C238" s="1"/>
      <c r="D238"/>
      <c r="E238"/>
      <c r="F238"/>
      <c r="G238"/>
      <c r="I238"/>
      <c r="J238"/>
      <c r="K238"/>
      <c r="L238"/>
      <c r="M238"/>
      <c r="N238"/>
      <c r="O238"/>
      <c r="P238"/>
      <c r="Q238"/>
      <c r="R238"/>
      <c r="S238"/>
      <c r="T238"/>
      <c r="U238"/>
    </row>
    <row r="239" spans="1:21" s="48" customFormat="1" ht="20.100000000000001" customHeight="1" x14ac:dyDescent="0.25">
      <c r="A239" s="1"/>
      <c r="B239" s="1"/>
      <c r="C239" s="1"/>
      <c r="D239"/>
      <c r="E239"/>
      <c r="F239"/>
      <c r="G239"/>
      <c r="I239"/>
      <c r="J239"/>
      <c r="K239"/>
      <c r="L239"/>
      <c r="M239"/>
      <c r="N239"/>
      <c r="O239"/>
      <c r="P239"/>
      <c r="Q239"/>
      <c r="R239"/>
      <c r="S239"/>
      <c r="T239"/>
      <c r="U239"/>
    </row>
    <row r="240" spans="1:21" s="48" customFormat="1" ht="20.100000000000001" customHeight="1" x14ac:dyDescent="0.25">
      <c r="A240"/>
      <c r="B240"/>
      <c r="C240"/>
      <c r="D240"/>
      <c r="E240"/>
      <c r="F240"/>
      <c r="G240"/>
      <c r="I240"/>
      <c r="J240"/>
      <c r="K240"/>
      <c r="L240"/>
      <c r="M240"/>
      <c r="N240"/>
      <c r="O240"/>
      <c r="P240"/>
      <c r="Q240"/>
      <c r="R240"/>
      <c r="S240"/>
      <c r="T240"/>
      <c r="U240"/>
    </row>
    <row r="241" spans="1:21" s="48" customFormat="1" ht="20.100000000000001" customHeight="1" x14ac:dyDescent="0.25">
      <c r="A241" s="1"/>
      <c r="B241" s="1"/>
      <c r="C241" s="1"/>
      <c r="D241"/>
      <c r="E241"/>
      <c r="F241"/>
      <c r="G241"/>
      <c r="I241"/>
      <c r="J241"/>
      <c r="K241"/>
      <c r="L241"/>
      <c r="M241"/>
      <c r="N241"/>
      <c r="O241"/>
      <c r="P241"/>
      <c r="Q241"/>
      <c r="R241"/>
      <c r="S241"/>
      <c r="T241"/>
      <c r="U241"/>
    </row>
    <row r="242" spans="1:21" s="48" customFormat="1" ht="20.100000000000001" customHeight="1" x14ac:dyDescent="0.25">
      <c r="A242"/>
      <c r="B242"/>
      <c r="C242"/>
      <c r="D242"/>
      <c r="E242"/>
      <c r="F242"/>
      <c r="G242"/>
      <c r="I242"/>
      <c r="J242"/>
      <c r="K242"/>
      <c r="L242"/>
      <c r="M242"/>
      <c r="N242"/>
      <c r="O242"/>
      <c r="P242"/>
      <c r="Q242"/>
      <c r="R242"/>
      <c r="S242"/>
      <c r="T242"/>
      <c r="U242"/>
    </row>
    <row r="243" spans="1:21" s="48" customFormat="1" ht="20.100000000000001" customHeight="1" x14ac:dyDescent="0.25">
      <c r="A243"/>
      <c r="B243"/>
      <c r="C243"/>
      <c r="D243"/>
      <c r="E243"/>
      <c r="F243"/>
      <c r="G243"/>
      <c r="I243"/>
      <c r="J243"/>
      <c r="K243"/>
      <c r="L243"/>
      <c r="M243"/>
      <c r="N243"/>
      <c r="O243"/>
      <c r="P243"/>
      <c r="Q243"/>
      <c r="R243"/>
      <c r="S243"/>
      <c r="T243"/>
      <c r="U243"/>
    </row>
    <row r="244" spans="1:21" s="48" customFormat="1" ht="20.100000000000001" customHeight="1" x14ac:dyDescent="0.25">
      <c r="A244" s="2"/>
      <c r="B244" s="2"/>
      <c r="C244" s="2"/>
      <c r="D244"/>
      <c r="E244"/>
      <c r="F244"/>
      <c r="G244"/>
      <c r="I244"/>
      <c r="J244"/>
      <c r="K244"/>
      <c r="L244"/>
      <c r="M244"/>
      <c r="N244"/>
      <c r="O244"/>
      <c r="P244"/>
      <c r="Q244"/>
      <c r="R244"/>
      <c r="S244"/>
      <c r="T244"/>
      <c r="U244"/>
    </row>
    <row r="245" spans="1:21" s="48" customFormat="1" ht="20.100000000000001" customHeight="1" x14ac:dyDescent="0.25">
      <c r="A245" s="1"/>
      <c r="B245" s="1"/>
      <c r="C245" s="1"/>
      <c r="D245"/>
      <c r="E245"/>
      <c r="F245"/>
      <c r="G245"/>
      <c r="I245"/>
      <c r="J245"/>
      <c r="K245"/>
      <c r="L245"/>
      <c r="M245"/>
      <c r="N245"/>
      <c r="O245"/>
      <c r="P245"/>
      <c r="Q245"/>
      <c r="R245"/>
      <c r="S245"/>
      <c r="T245"/>
      <c r="U245"/>
    </row>
    <row r="246" spans="1:21" s="48" customFormat="1" ht="20.100000000000001" customHeight="1" x14ac:dyDescent="0.25">
      <c r="A246" s="1"/>
      <c r="B246" s="1"/>
      <c r="C246" s="1"/>
      <c r="D246"/>
      <c r="E246"/>
      <c r="F246"/>
      <c r="G246"/>
      <c r="I246"/>
      <c r="J246"/>
      <c r="K246"/>
      <c r="L246"/>
      <c r="M246"/>
      <c r="N246"/>
      <c r="O246"/>
      <c r="P246"/>
      <c r="Q246"/>
      <c r="R246"/>
      <c r="S246"/>
      <c r="T246"/>
      <c r="U246"/>
    </row>
    <row r="247" spans="1:21" s="48" customFormat="1" ht="20.100000000000001" customHeight="1" x14ac:dyDescent="0.25">
      <c r="A247"/>
      <c r="B247"/>
      <c r="C247"/>
      <c r="D247"/>
      <c r="E247"/>
      <c r="F247"/>
      <c r="G247"/>
      <c r="I247"/>
      <c r="J247"/>
      <c r="K247"/>
      <c r="L247"/>
      <c r="M247"/>
      <c r="N247"/>
      <c r="O247"/>
      <c r="P247"/>
      <c r="Q247"/>
      <c r="R247"/>
      <c r="S247"/>
      <c r="T247"/>
      <c r="U247"/>
    </row>
    <row r="248" spans="1:21" s="48" customFormat="1" ht="20.100000000000001" customHeight="1" x14ac:dyDescent="0.25">
      <c r="A248" s="1"/>
      <c r="B248" s="1"/>
      <c r="C248" s="1"/>
      <c r="D248"/>
      <c r="E248"/>
      <c r="F248"/>
      <c r="G248"/>
      <c r="I248"/>
      <c r="J248"/>
      <c r="K248"/>
      <c r="L248"/>
      <c r="M248"/>
      <c r="N248"/>
      <c r="O248"/>
      <c r="P248"/>
      <c r="Q248"/>
      <c r="R248"/>
      <c r="S248"/>
      <c r="T248"/>
      <c r="U248"/>
    </row>
    <row r="249" spans="1:21" s="48" customFormat="1" ht="20.100000000000001" customHeight="1" x14ac:dyDescent="0.25">
      <c r="A249"/>
      <c r="B249"/>
      <c r="C249"/>
      <c r="D249"/>
      <c r="E249"/>
      <c r="F249"/>
      <c r="G249"/>
      <c r="I249"/>
      <c r="J249"/>
      <c r="K249"/>
      <c r="L249"/>
      <c r="M249"/>
      <c r="N249"/>
      <c r="O249"/>
      <c r="P249"/>
      <c r="Q249"/>
      <c r="R249"/>
      <c r="S249"/>
      <c r="T249"/>
      <c r="U249"/>
    </row>
    <row r="250" spans="1:21" s="48" customFormat="1" ht="20.100000000000001" customHeight="1" x14ac:dyDescent="0.25">
      <c r="A250"/>
      <c r="B250"/>
      <c r="C250"/>
      <c r="D250"/>
      <c r="E250"/>
      <c r="F250"/>
      <c r="G250"/>
      <c r="I250"/>
      <c r="J250"/>
      <c r="K250"/>
      <c r="L250"/>
      <c r="M250"/>
      <c r="N250"/>
      <c r="O250"/>
      <c r="P250"/>
      <c r="Q250"/>
      <c r="R250"/>
      <c r="S250"/>
      <c r="T250"/>
      <c r="U250"/>
    </row>
    <row r="251" spans="1:21" s="48" customFormat="1" ht="20.100000000000001" customHeight="1" x14ac:dyDescent="0.25">
      <c r="A251" s="2"/>
      <c r="B251" s="2"/>
      <c r="C251" s="2"/>
      <c r="D251"/>
      <c r="E251"/>
      <c r="F251"/>
      <c r="G251"/>
      <c r="I251"/>
      <c r="J251"/>
      <c r="K251"/>
      <c r="L251"/>
      <c r="M251"/>
      <c r="N251"/>
      <c r="O251"/>
      <c r="P251"/>
      <c r="Q251"/>
      <c r="R251"/>
      <c r="S251"/>
      <c r="T251"/>
      <c r="U251"/>
    </row>
    <row r="252" spans="1:21" s="48" customFormat="1" ht="20.100000000000001" customHeight="1" x14ac:dyDescent="0.25">
      <c r="A252" s="1"/>
      <c r="B252" s="1"/>
      <c r="C252" s="1"/>
      <c r="D252"/>
      <c r="E252"/>
      <c r="F252"/>
      <c r="G252"/>
      <c r="I252"/>
      <c r="J252"/>
      <c r="K252"/>
      <c r="L252"/>
      <c r="M252"/>
      <c r="N252"/>
      <c r="O252"/>
      <c r="P252"/>
      <c r="Q252"/>
      <c r="R252"/>
      <c r="S252"/>
      <c r="T252"/>
      <c r="U252"/>
    </row>
    <row r="253" spans="1:21" s="48" customFormat="1" ht="20.100000000000001" customHeight="1" x14ac:dyDescent="0.25">
      <c r="A253" s="1"/>
      <c r="B253" s="1"/>
      <c r="C253" s="1"/>
      <c r="D253"/>
      <c r="E253"/>
      <c r="F253"/>
      <c r="G253"/>
      <c r="I253"/>
      <c r="J253"/>
      <c r="K253"/>
      <c r="L253"/>
      <c r="M253"/>
      <c r="N253"/>
      <c r="O253"/>
      <c r="P253"/>
      <c r="Q253"/>
      <c r="R253"/>
      <c r="S253"/>
      <c r="T253"/>
      <c r="U253"/>
    </row>
    <row r="254" spans="1:21" s="48" customFormat="1" ht="20.100000000000001" customHeight="1" x14ac:dyDescent="0.25">
      <c r="A254"/>
      <c r="B254"/>
      <c r="C254"/>
      <c r="D254"/>
      <c r="E254"/>
      <c r="F254"/>
      <c r="G254"/>
      <c r="I254"/>
      <c r="J254"/>
      <c r="K254"/>
      <c r="L254"/>
      <c r="M254"/>
      <c r="N254"/>
      <c r="O254"/>
      <c r="P254"/>
      <c r="Q254"/>
      <c r="R254"/>
      <c r="S254"/>
      <c r="T254"/>
      <c r="U254"/>
    </row>
    <row r="255" spans="1:21" s="48" customFormat="1" ht="20.100000000000001" customHeight="1" x14ac:dyDescent="0.25">
      <c r="A255" s="1"/>
      <c r="B255" s="1"/>
      <c r="C255" s="1"/>
      <c r="D255"/>
      <c r="E255"/>
      <c r="F255"/>
      <c r="G255"/>
      <c r="I255"/>
      <c r="J255"/>
      <c r="K255"/>
      <c r="L255"/>
      <c r="M255"/>
      <c r="N255"/>
      <c r="O255"/>
      <c r="P255"/>
      <c r="Q255"/>
      <c r="R255"/>
      <c r="S255"/>
      <c r="T255"/>
      <c r="U255"/>
    </row>
    <row r="256" spans="1:21" s="48" customFormat="1" ht="20.100000000000001" customHeight="1" x14ac:dyDescent="0.25">
      <c r="A256"/>
      <c r="B256"/>
      <c r="C256"/>
      <c r="D256"/>
      <c r="E256"/>
      <c r="F256"/>
      <c r="G256"/>
      <c r="I256"/>
      <c r="J256"/>
      <c r="K256"/>
      <c r="L256"/>
      <c r="M256"/>
      <c r="N256"/>
      <c r="O256"/>
      <c r="P256"/>
      <c r="Q256"/>
      <c r="R256"/>
      <c r="S256"/>
      <c r="T256"/>
      <c r="U256"/>
    </row>
    <row r="257" spans="1:21" s="48" customFormat="1" ht="20.100000000000001" customHeight="1" x14ac:dyDescent="0.25">
      <c r="A257"/>
      <c r="B257"/>
      <c r="C257"/>
      <c r="D257"/>
      <c r="E257"/>
      <c r="F257"/>
      <c r="G257"/>
      <c r="I257"/>
      <c r="J257"/>
      <c r="K257"/>
      <c r="L257"/>
      <c r="M257"/>
      <c r="N257"/>
      <c r="O257"/>
      <c r="P257"/>
      <c r="Q257"/>
      <c r="R257"/>
      <c r="S257"/>
      <c r="T257"/>
      <c r="U257"/>
    </row>
    <row r="258" spans="1:21" s="48" customFormat="1" ht="20.100000000000001" customHeight="1" x14ac:dyDescent="0.25">
      <c r="A258" s="2"/>
      <c r="B258" s="2"/>
      <c r="C258" s="2"/>
      <c r="D258"/>
      <c r="E258"/>
      <c r="F258"/>
      <c r="G258"/>
      <c r="I258"/>
      <c r="J258"/>
      <c r="K258"/>
      <c r="L258"/>
      <c r="M258"/>
      <c r="N258"/>
      <c r="O258"/>
      <c r="P258"/>
      <c r="Q258"/>
      <c r="R258"/>
      <c r="S258"/>
      <c r="T258"/>
      <c r="U258"/>
    </row>
    <row r="259" spans="1:21" s="48" customFormat="1" ht="20.100000000000001" customHeight="1" x14ac:dyDescent="0.25">
      <c r="A259" s="1"/>
      <c r="B259" s="1"/>
      <c r="C259" s="1"/>
      <c r="D259"/>
      <c r="E259"/>
      <c r="F259"/>
      <c r="G259"/>
      <c r="I259"/>
      <c r="J259"/>
      <c r="K259"/>
      <c r="L259"/>
      <c r="M259"/>
      <c r="N259"/>
      <c r="O259"/>
      <c r="P259"/>
      <c r="Q259"/>
      <c r="R259"/>
      <c r="S259"/>
      <c r="T259"/>
      <c r="U259"/>
    </row>
    <row r="260" spans="1:21" s="48" customFormat="1" ht="20.100000000000001" customHeight="1" x14ac:dyDescent="0.25">
      <c r="A260" s="1"/>
      <c r="B260" s="1"/>
      <c r="C260" s="1"/>
      <c r="D260"/>
      <c r="E260"/>
      <c r="F260"/>
      <c r="G260"/>
      <c r="I260"/>
      <c r="J260"/>
      <c r="K260"/>
      <c r="L260"/>
      <c r="M260"/>
      <c r="N260"/>
      <c r="O260"/>
      <c r="P260"/>
      <c r="Q260"/>
      <c r="R260"/>
      <c r="S260"/>
      <c r="T260"/>
      <c r="U260"/>
    </row>
    <row r="261" spans="1:21" s="48" customFormat="1" ht="20.100000000000001" customHeight="1" x14ac:dyDescent="0.25">
      <c r="A261"/>
      <c r="B261"/>
      <c r="C261"/>
      <c r="D261"/>
      <c r="E261"/>
      <c r="F261"/>
      <c r="G261"/>
      <c r="I261"/>
      <c r="J261"/>
      <c r="K261"/>
      <c r="L261"/>
      <c r="M261"/>
      <c r="N261"/>
      <c r="O261"/>
      <c r="P261"/>
      <c r="Q261"/>
      <c r="R261"/>
      <c r="S261"/>
      <c r="T261"/>
      <c r="U261"/>
    </row>
    <row r="262" spans="1:21" s="48" customFormat="1" ht="20.100000000000001" customHeight="1" x14ac:dyDescent="0.25">
      <c r="A262" s="1"/>
      <c r="B262" s="1"/>
      <c r="C262" s="1"/>
      <c r="D262"/>
      <c r="E262"/>
      <c r="F262"/>
      <c r="G262"/>
      <c r="I262"/>
      <c r="J262"/>
      <c r="K262"/>
      <c r="L262"/>
      <c r="M262"/>
      <c r="N262"/>
      <c r="O262"/>
      <c r="P262"/>
      <c r="Q262"/>
      <c r="R262"/>
      <c r="S262"/>
      <c r="T262"/>
      <c r="U262"/>
    </row>
    <row r="263" spans="1:21" s="48" customFormat="1" ht="20.100000000000001" customHeight="1" x14ac:dyDescent="0.25">
      <c r="A263"/>
      <c r="B263"/>
      <c r="C263"/>
      <c r="D263"/>
      <c r="E263"/>
      <c r="F263"/>
      <c r="G263"/>
      <c r="I263"/>
      <c r="J263"/>
      <c r="K263"/>
      <c r="L263"/>
      <c r="M263"/>
      <c r="N263"/>
      <c r="O263"/>
      <c r="P263"/>
      <c r="Q263"/>
      <c r="R263"/>
      <c r="S263"/>
      <c r="T263"/>
      <c r="U263"/>
    </row>
    <row r="264" spans="1:21" s="48" customFormat="1" ht="20.100000000000001" customHeight="1" x14ac:dyDescent="0.25">
      <c r="A264"/>
      <c r="B264"/>
      <c r="C264"/>
      <c r="D264"/>
      <c r="E264"/>
      <c r="F264"/>
      <c r="G264"/>
      <c r="I264"/>
      <c r="J264"/>
      <c r="K264"/>
      <c r="L264"/>
      <c r="M264"/>
      <c r="N264"/>
      <c r="O264"/>
      <c r="P264"/>
      <c r="Q264"/>
      <c r="R264"/>
      <c r="S264"/>
      <c r="T264"/>
      <c r="U264"/>
    </row>
    <row r="265" spans="1:21" s="48" customFormat="1" ht="20.100000000000001" customHeight="1" x14ac:dyDescent="0.25">
      <c r="A265" s="2"/>
      <c r="B265" s="2"/>
      <c r="C265" s="2"/>
      <c r="D265"/>
      <c r="E265"/>
      <c r="F265"/>
      <c r="G265"/>
      <c r="I265"/>
      <c r="J265"/>
      <c r="K265"/>
      <c r="L265"/>
      <c r="M265"/>
      <c r="N265"/>
      <c r="O265"/>
      <c r="P265"/>
      <c r="Q265"/>
      <c r="R265"/>
      <c r="S265"/>
      <c r="T265"/>
      <c r="U265"/>
    </row>
    <row r="266" spans="1:21" s="48" customFormat="1" ht="20.100000000000001" customHeight="1" x14ac:dyDescent="0.25">
      <c r="A266" s="1"/>
      <c r="B266" s="1"/>
      <c r="C266" s="1"/>
      <c r="D266"/>
      <c r="E266"/>
      <c r="F266"/>
      <c r="G266"/>
      <c r="I266"/>
      <c r="J266"/>
      <c r="K266"/>
      <c r="L266"/>
      <c r="M266"/>
      <c r="N266"/>
      <c r="O266"/>
      <c r="P266"/>
      <c r="Q266"/>
      <c r="R266"/>
      <c r="S266"/>
      <c r="T266"/>
      <c r="U266"/>
    </row>
    <row r="267" spans="1:21" s="48" customFormat="1" ht="20.100000000000001" customHeight="1" x14ac:dyDescent="0.25">
      <c r="A267" s="1"/>
      <c r="B267" s="1"/>
      <c r="C267" s="1"/>
      <c r="D267"/>
      <c r="E267"/>
      <c r="F267"/>
      <c r="G267"/>
      <c r="I267"/>
      <c r="J267"/>
      <c r="K267"/>
      <c r="L267"/>
      <c r="M267"/>
      <c r="N267"/>
      <c r="O267"/>
      <c r="P267"/>
      <c r="Q267"/>
      <c r="R267"/>
      <c r="S267"/>
      <c r="T267"/>
      <c r="U267"/>
    </row>
    <row r="268" spans="1:21" s="48" customFormat="1" ht="20.100000000000001" customHeight="1" x14ac:dyDescent="0.25">
      <c r="A268"/>
      <c r="B268"/>
      <c r="C268"/>
      <c r="D268"/>
      <c r="E268"/>
      <c r="F268"/>
      <c r="G268"/>
      <c r="I268"/>
      <c r="J268"/>
      <c r="K268"/>
      <c r="L268"/>
      <c r="M268"/>
      <c r="N268"/>
      <c r="O268"/>
      <c r="P268"/>
      <c r="Q268"/>
      <c r="R268"/>
      <c r="S268"/>
      <c r="T268"/>
      <c r="U268"/>
    </row>
    <row r="269" spans="1:21" s="48" customFormat="1" ht="20.100000000000001" customHeight="1" x14ac:dyDescent="0.25">
      <c r="A269" s="1"/>
      <c r="B269" s="1"/>
      <c r="C269" s="1"/>
      <c r="D269"/>
      <c r="E269"/>
      <c r="F269"/>
      <c r="G269"/>
      <c r="I269"/>
      <c r="J269"/>
      <c r="K269"/>
      <c r="L269"/>
      <c r="M269"/>
      <c r="N269"/>
      <c r="O269"/>
      <c r="P269"/>
      <c r="Q269"/>
      <c r="R269"/>
      <c r="S269"/>
      <c r="T269"/>
      <c r="U269"/>
    </row>
    <row r="270" spans="1:21" s="48" customFormat="1" ht="20.100000000000001" customHeight="1" x14ac:dyDescent="0.25">
      <c r="A270"/>
      <c r="B270"/>
      <c r="C270"/>
      <c r="D270"/>
      <c r="E270"/>
      <c r="F270"/>
      <c r="G270"/>
      <c r="I270"/>
      <c r="J270"/>
      <c r="K270"/>
      <c r="L270"/>
      <c r="M270"/>
      <c r="N270"/>
      <c r="O270"/>
      <c r="P270"/>
      <c r="Q270"/>
      <c r="R270"/>
      <c r="S270"/>
      <c r="T270"/>
      <c r="U270"/>
    </row>
    <row r="271" spans="1:21" s="48" customFormat="1" ht="20.100000000000001" customHeight="1" x14ac:dyDescent="0.25">
      <c r="A271"/>
      <c r="B271"/>
      <c r="C271"/>
      <c r="D271"/>
      <c r="E271"/>
      <c r="F271"/>
      <c r="G271"/>
      <c r="I271"/>
      <c r="J271"/>
      <c r="K271"/>
      <c r="L271"/>
      <c r="M271"/>
      <c r="N271"/>
      <c r="O271"/>
      <c r="P271"/>
      <c r="Q271"/>
      <c r="R271"/>
      <c r="S271"/>
      <c r="T271"/>
      <c r="U271"/>
    </row>
    <row r="272" spans="1:21" s="48" customFormat="1" ht="20.100000000000001" customHeight="1" x14ac:dyDescent="0.25">
      <c r="A272" s="1"/>
      <c r="B272" s="1"/>
      <c r="C272" s="1"/>
      <c r="D272"/>
      <c r="E272"/>
      <c r="F272"/>
      <c r="G272"/>
      <c r="I272"/>
      <c r="J272"/>
      <c r="K272"/>
      <c r="L272"/>
      <c r="M272"/>
      <c r="N272"/>
      <c r="O272"/>
      <c r="P272"/>
      <c r="Q272"/>
      <c r="R272"/>
      <c r="S272"/>
      <c r="T272"/>
      <c r="U272"/>
    </row>
    <row r="273" spans="1:21" s="48" customFormat="1" ht="20.100000000000001" customHeight="1" x14ac:dyDescent="0.25">
      <c r="A273"/>
      <c r="B273"/>
      <c r="C273"/>
      <c r="D273"/>
      <c r="E273"/>
      <c r="F273"/>
      <c r="G273"/>
      <c r="I273"/>
      <c r="J273"/>
      <c r="K273"/>
      <c r="L273"/>
      <c r="M273"/>
      <c r="N273"/>
      <c r="O273"/>
      <c r="P273"/>
      <c r="Q273"/>
      <c r="R273"/>
      <c r="S273"/>
      <c r="T273"/>
      <c r="U273"/>
    </row>
    <row r="274" spans="1:21" s="48" customFormat="1" ht="20.100000000000001" customHeight="1" x14ac:dyDescent="0.25">
      <c r="A274"/>
      <c r="B274"/>
      <c r="C274"/>
      <c r="D274"/>
      <c r="E274"/>
      <c r="F274"/>
      <c r="G274"/>
      <c r="I274"/>
      <c r="J274"/>
      <c r="K274"/>
      <c r="L274"/>
      <c r="M274"/>
      <c r="N274"/>
      <c r="O274"/>
      <c r="P274"/>
      <c r="Q274"/>
      <c r="R274"/>
      <c r="S274"/>
      <c r="T274"/>
      <c r="U274"/>
    </row>
    <row r="275" spans="1:21" s="48" customFormat="1" ht="20.100000000000001" customHeight="1" x14ac:dyDescent="0.25">
      <c r="A275" s="2"/>
      <c r="B275" s="2"/>
      <c r="C275" s="2"/>
      <c r="D275"/>
      <c r="E275"/>
      <c r="F275"/>
      <c r="G275"/>
      <c r="I275"/>
      <c r="J275"/>
      <c r="K275"/>
      <c r="L275"/>
      <c r="M275"/>
      <c r="N275"/>
      <c r="O275"/>
      <c r="P275"/>
      <c r="Q275"/>
      <c r="R275"/>
      <c r="S275"/>
      <c r="T275"/>
      <c r="U275"/>
    </row>
    <row r="276" spans="1:21" s="48" customFormat="1" ht="20.100000000000001" customHeight="1" x14ac:dyDescent="0.25">
      <c r="A276" s="1"/>
      <c r="B276" s="1"/>
      <c r="C276" s="1"/>
      <c r="D276"/>
      <c r="E276"/>
      <c r="F276"/>
      <c r="G276"/>
      <c r="I276"/>
      <c r="J276"/>
      <c r="K276"/>
      <c r="L276"/>
      <c r="M276"/>
      <c r="N276"/>
      <c r="O276"/>
      <c r="P276"/>
      <c r="Q276"/>
      <c r="R276"/>
      <c r="S276"/>
      <c r="T276"/>
      <c r="U276"/>
    </row>
    <row r="277" spans="1:21" s="48" customFormat="1" ht="20.100000000000001" customHeight="1" x14ac:dyDescent="0.25">
      <c r="A277" s="1"/>
      <c r="B277" s="1"/>
      <c r="C277" s="1"/>
      <c r="D277"/>
      <c r="E277"/>
      <c r="F277"/>
      <c r="G277"/>
      <c r="I277"/>
      <c r="J277"/>
      <c r="K277"/>
      <c r="L277"/>
      <c r="M277"/>
      <c r="N277"/>
      <c r="O277"/>
      <c r="P277"/>
      <c r="Q277"/>
      <c r="R277"/>
      <c r="S277"/>
      <c r="T277"/>
      <c r="U277"/>
    </row>
    <row r="278" spans="1:21" s="48" customFormat="1" ht="20.100000000000001" customHeight="1" x14ac:dyDescent="0.25">
      <c r="A278"/>
      <c r="B278"/>
      <c r="C278"/>
      <c r="D278"/>
      <c r="E278"/>
      <c r="F278"/>
      <c r="G278"/>
      <c r="I278"/>
      <c r="J278"/>
      <c r="K278"/>
      <c r="L278"/>
      <c r="M278"/>
      <c r="N278"/>
      <c r="O278"/>
      <c r="P278"/>
      <c r="Q278"/>
      <c r="R278"/>
      <c r="S278"/>
      <c r="T278"/>
      <c r="U278"/>
    </row>
    <row r="279" spans="1:21" s="48" customFormat="1" ht="20.100000000000001" customHeight="1" x14ac:dyDescent="0.25">
      <c r="A279" s="1"/>
      <c r="B279" s="1"/>
      <c r="C279" s="1"/>
      <c r="D279"/>
      <c r="E279"/>
      <c r="F279"/>
      <c r="G279"/>
      <c r="I279"/>
      <c r="J279"/>
      <c r="K279"/>
      <c r="L279"/>
      <c r="M279"/>
      <c r="N279"/>
      <c r="O279"/>
      <c r="P279"/>
      <c r="Q279"/>
      <c r="R279"/>
      <c r="S279"/>
      <c r="T279"/>
      <c r="U279"/>
    </row>
    <row r="280" spans="1:21" s="48" customFormat="1" ht="20.100000000000001" customHeight="1" x14ac:dyDescent="0.25">
      <c r="A280"/>
      <c r="B280"/>
      <c r="C280"/>
      <c r="D280"/>
      <c r="E280"/>
      <c r="F280"/>
      <c r="G280"/>
      <c r="I280"/>
      <c r="J280"/>
      <c r="K280"/>
      <c r="L280"/>
      <c r="M280"/>
      <c r="N280"/>
      <c r="O280"/>
      <c r="P280"/>
      <c r="Q280"/>
      <c r="R280"/>
      <c r="S280"/>
      <c r="T280"/>
      <c r="U280"/>
    </row>
    <row r="281" spans="1:21" s="48" customFormat="1" ht="20.100000000000001" customHeight="1" x14ac:dyDescent="0.25">
      <c r="A281"/>
      <c r="B281"/>
      <c r="C281"/>
      <c r="D281"/>
      <c r="E281"/>
      <c r="F281"/>
      <c r="G281"/>
      <c r="I281"/>
      <c r="J281"/>
      <c r="K281"/>
      <c r="L281"/>
      <c r="M281"/>
      <c r="N281"/>
      <c r="O281"/>
      <c r="P281"/>
      <c r="Q281"/>
      <c r="R281"/>
      <c r="S281"/>
      <c r="T281"/>
      <c r="U281"/>
    </row>
    <row r="282" spans="1:21" s="48" customFormat="1" ht="20.100000000000001" customHeight="1" x14ac:dyDescent="0.25">
      <c r="A282" s="2"/>
      <c r="B282" s="2"/>
      <c r="C282" s="2"/>
      <c r="D282"/>
      <c r="E282"/>
      <c r="F282"/>
      <c r="G282"/>
      <c r="I282"/>
      <c r="J282"/>
      <c r="K282"/>
      <c r="L282"/>
      <c r="M282"/>
      <c r="N282"/>
      <c r="O282"/>
      <c r="P282"/>
      <c r="Q282"/>
      <c r="R282"/>
      <c r="S282"/>
      <c r="T282"/>
      <c r="U282"/>
    </row>
    <row r="283" spans="1:21" s="48" customFormat="1" ht="20.100000000000001" customHeight="1" x14ac:dyDescent="0.25">
      <c r="A283" s="1"/>
      <c r="B283" s="1"/>
      <c r="C283" s="1"/>
      <c r="D283"/>
      <c r="E283"/>
      <c r="F283"/>
      <c r="G283"/>
      <c r="I283"/>
      <c r="J283"/>
      <c r="K283"/>
      <c r="L283"/>
      <c r="M283"/>
      <c r="N283"/>
      <c r="O283"/>
      <c r="P283"/>
      <c r="Q283"/>
      <c r="R283"/>
      <c r="S283"/>
      <c r="T283"/>
      <c r="U283"/>
    </row>
    <row r="284" spans="1:21" s="48" customFormat="1" ht="20.100000000000001" customHeight="1" x14ac:dyDescent="0.25">
      <c r="A284" s="1"/>
      <c r="B284" s="1"/>
      <c r="C284" s="1"/>
      <c r="D284"/>
      <c r="E284"/>
      <c r="F284"/>
      <c r="G284"/>
      <c r="I284"/>
      <c r="J284"/>
      <c r="K284"/>
      <c r="L284"/>
      <c r="M284"/>
      <c r="N284"/>
      <c r="O284"/>
      <c r="P284"/>
      <c r="Q284"/>
      <c r="R284"/>
      <c r="S284"/>
      <c r="T284"/>
      <c r="U284"/>
    </row>
    <row r="285" spans="1:21" s="48" customFormat="1" ht="20.100000000000001" customHeight="1" x14ac:dyDescent="0.25">
      <c r="A285"/>
      <c r="B285"/>
      <c r="C285"/>
      <c r="D285"/>
      <c r="E285"/>
      <c r="F285"/>
      <c r="G285"/>
      <c r="I285"/>
      <c r="J285"/>
      <c r="K285"/>
      <c r="L285"/>
      <c r="M285"/>
      <c r="N285"/>
      <c r="O285"/>
      <c r="P285"/>
      <c r="Q285"/>
      <c r="R285"/>
      <c r="S285"/>
      <c r="T285"/>
      <c r="U285"/>
    </row>
    <row r="286" spans="1:21" s="48" customFormat="1" ht="20.100000000000001" customHeight="1" x14ac:dyDescent="0.25">
      <c r="A286" s="1"/>
      <c r="B286" s="1"/>
      <c r="C286" s="1"/>
      <c r="D286"/>
      <c r="E286"/>
      <c r="F286"/>
      <c r="G286"/>
      <c r="I286"/>
      <c r="J286"/>
      <c r="K286"/>
      <c r="L286"/>
      <c r="M286"/>
      <c r="N286"/>
      <c r="O286"/>
      <c r="P286"/>
      <c r="Q286"/>
      <c r="R286"/>
      <c r="S286"/>
      <c r="T286"/>
      <c r="U286"/>
    </row>
    <row r="287" spans="1:21" s="48" customFormat="1" ht="20.100000000000001" customHeight="1" x14ac:dyDescent="0.25">
      <c r="A287"/>
      <c r="B287"/>
      <c r="C287"/>
      <c r="D287"/>
      <c r="E287"/>
      <c r="F287"/>
      <c r="G287"/>
      <c r="I287"/>
      <c r="J287"/>
      <c r="K287"/>
      <c r="L287"/>
      <c r="M287"/>
      <c r="N287"/>
      <c r="O287"/>
      <c r="P287"/>
      <c r="Q287"/>
      <c r="R287"/>
      <c r="S287"/>
      <c r="T287"/>
      <c r="U287"/>
    </row>
    <row r="288" spans="1:21" s="48" customFormat="1" ht="20.100000000000001" customHeight="1" x14ac:dyDescent="0.25">
      <c r="A288"/>
      <c r="B288"/>
      <c r="C288"/>
      <c r="D288"/>
      <c r="E288"/>
      <c r="F288"/>
      <c r="G288"/>
      <c r="I288"/>
      <c r="J288"/>
      <c r="K288"/>
      <c r="L288"/>
      <c r="M288"/>
      <c r="N288"/>
      <c r="O288"/>
      <c r="P288"/>
      <c r="Q288"/>
      <c r="R288"/>
      <c r="S288"/>
      <c r="T288"/>
      <c r="U288"/>
    </row>
    <row r="289" spans="1:21" s="48" customFormat="1" ht="20.100000000000001" customHeight="1" x14ac:dyDescent="0.25">
      <c r="A289" s="2"/>
      <c r="B289" s="2"/>
      <c r="C289" s="2"/>
      <c r="D289"/>
      <c r="E289"/>
      <c r="F289"/>
      <c r="G289"/>
      <c r="I289"/>
      <c r="J289"/>
      <c r="K289"/>
      <c r="L289"/>
      <c r="M289"/>
      <c r="N289"/>
      <c r="O289"/>
      <c r="P289"/>
      <c r="Q289"/>
      <c r="R289"/>
      <c r="S289"/>
      <c r="T289"/>
      <c r="U289"/>
    </row>
    <row r="290" spans="1:21" s="48" customFormat="1" ht="20.100000000000001" customHeight="1" x14ac:dyDescent="0.25">
      <c r="A290" s="1"/>
      <c r="B290" s="1"/>
      <c r="C290" s="1"/>
      <c r="D290"/>
      <c r="E290"/>
      <c r="F290"/>
      <c r="G290"/>
      <c r="I290"/>
      <c r="J290"/>
      <c r="K290"/>
      <c r="L290"/>
      <c r="M290"/>
      <c r="N290"/>
      <c r="O290"/>
      <c r="P290"/>
      <c r="Q290"/>
      <c r="R290"/>
      <c r="S290"/>
      <c r="T290"/>
      <c r="U290"/>
    </row>
    <row r="291" spans="1:21" s="48" customFormat="1" ht="20.100000000000001" customHeight="1" x14ac:dyDescent="0.25">
      <c r="A291" s="1"/>
      <c r="B291" s="1"/>
      <c r="C291" s="1"/>
      <c r="D291"/>
      <c r="E291"/>
      <c r="F291"/>
      <c r="G291"/>
      <c r="I291"/>
      <c r="J291"/>
      <c r="K291"/>
      <c r="L291"/>
      <c r="M291"/>
      <c r="N291"/>
      <c r="O291"/>
      <c r="P291"/>
      <c r="Q291"/>
      <c r="R291"/>
      <c r="S291"/>
      <c r="T291"/>
      <c r="U291"/>
    </row>
    <row r="292" spans="1:21" s="48" customFormat="1" ht="20.100000000000001" customHeight="1" x14ac:dyDescent="0.25">
      <c r="A292"/>
      <c r="B292"/>
      <c r="C292"/>
      <c r="D292"/>
      <c r="E292"/>
      <c r="F292"/>
      <c r="G292"/>
      <c r="I292"/>
      <c r="J292"/>
      <c r="K292"/>
      <c r="L292"/>
      <c r="M292"/>
      <c r="N292"/>
      <c r="O292"/>
      <c r="P292"/>
      <c r="Q292"/>
      <c r="R292"/>
      <c r="S292"/>
      <c r="T292"/>
      <c r="U292"/>
    </row>
    <row r="293" spans="1:21" s="48" customFormat="1" ht="20.100000000000001" customHeight="1" x14ac:dyDescent="0.25">
      <c r="A293" s="1"/>
      <c r="B293" s="1"/>
      <c r="C293" s="1"/>
      <c r="D293"/>
      <c r="E293"/>
      <c r="F293"/>
      <c r="G293"/>
      <c r="I293"/>
      <c r="J293"/>
      <c r="K293"/>
      <c r="L293"/>
      <c r="M293"/>
      <c r="N293"/>
      <c r="O293"/>
      <c r="P293"/>
      <c r="Q293"/>
      <c r="R293"/>
      <c r="S293"/>
      <c r="T293"/>
      <c r="U293"/>
    </row>
    <row r="294" spans="1:21" s="48" customFormat="1" ht="20.100000000000001" customHeight="1" x14ac:dyDescent="0.25">
      <c r="A294"/>
      <c r="B294"/>
      <c r="C294"/>
      <c r="D294"/>
      <c r="E294"/>
      <c r="F294"/>
      <c r="G294"/>
      <c r="I294"/>
      <c r="J294"/>
      <c r="K294"/>
      <c r="L294"/>
      <c r="M294"/>
      <c r="N294"/>
      <c r="O294"/>
      <c r="P294"/>
      <c r="Q294"/>
      <c r="R294"/>
      <c r="S294"/>
      <c r="T294"/>
      <c r="U294"/>
    </row>
    <row r="295" spans="1:21" s="48" customFormat="1" ht="20.100000000000001" customHeight="1" x14ac:dyDescent="0.25">
      <c r="A295"/>
      <c r="B295"/>
      <c r="C295"/>
      <c r="D295"/>
      <c r="E295"/>
      <c r="F295"/>
      <c r="G295"/>
      <c r="I295"/>
      <c r="J295"/>
      <c r="K295"/>
      <c r="L295"/>
      <c r="M295"/>
      <c r="N295"/>
      <c r="O295"/>
      <c r="P295"/>
      <c r="Q295"/>
      <c r="R295"/>
      <c r="S295"/>
      <c r="T295"/>
      <c r="U295"/>
    </row>
    <row r="296" spans="1:21" s="48" customFormat="1" ht="20.100000000000001" customHeight="1" x14ac:dyDescent="0.25">
      <c r="A296" s="2"/>
      <c r="B296" s="2"/>
      <c r="C296" s="2"/>
      <c r="D296"/>
      <c r="E296"/>
      <c r="F296"/>
      <c r="G296"/>
      <c r="I296"/>
      <c r="J296"/>
      <c r="K296"/>
      <c r="L296"/>
      <c r="M296"/>
      <c r="N296"/>
      <c r="O296"/>
      <c r="P296"/>
      <c r="Q296"/>
      <c r="R296"/>
      <c r="S296"/>
      <c r="T296"/>
      <c r="U296"/>
    </row>
    <row r="297" spans="1:21" s="48" customFormat="1" ht="20.100000000000001" customHeight="1" x14ac:dyDescent="0.25">
      <c r="A297" s="1"/>
      <c r="B297" s="1"/>
      <c r="C297" s="1"/>
      <c r="D297"/>
      <c r="E297"/>
      <c r="F297"/>
      <c r="G297"/>
      <c r="I297"/>
      <c r="J297"/>
      <c r="K297"/>
      <c r="L297"/>
      <c r="M297"/>
      <c r="N297"/>
      <c r="O297"/>
      <c r="P297"/>
      <c r="Q297"/>
      <c r="R297"/>
      <c r="S297"/>
      <c r="T297"/>
      <c r="U297"/>
    </row>
    <row r="298" spans="1:21" s="48" customFormat="1" ht="20.100000000000001" customHeight="1" x14ac:dyDescent="0.25">
      <c r="A298" s="1"/>
      <c r="B298" s="1"/>
      <c r="C298" s="1"/>
      <c r="D298"/>
      <c r="E298"/>
      <c r="F298"/>
      <c r="G298"/>
      <c r="I298"/>
      <c r="J298"/>
      <c r="K298"/>
      <c r="L298"/>
      <c r="M298"/>
      <c r="N298"/>
      <c r="O298"/>
      <c r="P298"/>
      <c r="Q298"/>
      <c r="R298"/>
      <c r="S298"/>
      <c r="T298"/>
      <c r="U298"/>
    </row>
    <row r="299" spans="1:21" s="48" customFormat="1" ht="20.100000000000001" customHeight="1" x14ac:dyDescent="0.25">
      <c r="A299"/>
      <c r="B299"/>
      <c r="C299"/>
      <c r="D299"/>
      <c r="E299"/>
      <c r="F299"/>
      <c r="G299"/>
      <c r="I299"/>
      <c r="J299"/>
      <c r="K299"/>
      <c r="L299"/>
      <c r="M299"/>
      <c r="N299"/>
      <c r="O299"/>
      <c r="P299"/>
      <c r="Q299"/>
      <c r="R299"/>
      <c r="S299"/>
      <c r="T299"/>
      <c r="U299"/>
    </row>
    <row r="300" spans="1:21" s="48" customFormat="1" ht="20.100000000000001" customHeight="1" x14ac:dyDescent="0.25">
      <c r="A300" s="1"/>
      <c r="B300" s="1"/>
      <c r="C300" s="1"/>
      <c r="D300"/>
      <c r="E300"/>
      <c r="F300"/>
      <c r="G300"/>
      <c r="I300"/>
      <c r="J300"/>
      <c r="K300"/>
      <c r="L300"/>
      <c r="M300"/>
      <c r="N300"/>
      <c r="O300"/>
      <c r="P300"/>
      <c r="Q300"/>
      <c r="R300"/>
      <c r="S300"/>
      <c r="T300"/>
      <c r="U300"/>
    </row>
    <row r="301" spans="1:21" s="48" customFormat="1" ht="20.100000000000001" customHeight="1" x14ac:dyDescent="0.25">
      <c r="A301"/>
      <c r="B301"/>
      <c r="C301"/>
      <c r="D301"/>
      <c r="E301"/>
      <c r="F301"/>
      <c r="G301"/>
      <c r="I301"/>
      <c r="J301"/>
      <c r="K301"/>
      <c r="L301"/>
      <c r="M301"/>
      <c r="N301"/>
      <c r="O301"/>
      <c r="P301"/>
      <c r="Q301"/>
      <c r="R301"/>
      <c r="S301"/>
      <c r="T301"/>
      <c r="U301"/>
    </row>
    <row r="302" spans="1:21" s="48" customFormat="1" ht="20.100000000000001" customHeight="1" x14ac:dyDescent="0.25">
      <c r="A302"/>
      <c r="B302"/>
      <c r="C302"/>
      <c r="D302"/>
      <c r="E302"/>
      <c r="F302"/>
      <c r="G302"/>
      <c r="I302"/>
      <c r="J302"/>
      <c r="K302"/>
      <c r="L302"/>
      <c r="M302"/>
      <c r="N302"/>
      <c r="O302"/>
      <c r="P302"/>
      <c r="Q302"/>
      <c r="R302"/>
      <c r="S302"/>
      <c r="T302"/>
      <c r="U302"/>
    </row>
    <row r="303" spans="1:21" s="48" customFormat="1" ht="20.100000000000001" customHeight="1" x14ac:dyDescent="0.25">
      <c r="A303" s="2"/>
      <c r="B303" s="2"/>
      <c r="C303" s="2"/>
      <c r="D303"/>
      <c r="E303"/>
      <c r="F303"/>
      <c r="G303"/>
      <c r="I303"/>
      <c r="J303"/>
      <c r="K303"/>
      <c r="L303"/>
      <c r="M303"/>
      <c r="N303"/>
      <c r="O303"/>
      <c r="P303"/>
      <c r="Q303"/>
      <c r="R303"/>
      <c r="S303"/>
      <c r="T303"/>
      <c r="U303"/>
    </row>
    <row r="304" spans="1:21" s="48" customFormat="1" ht="20.100000000000001" customHeight="1" x14ac:dyDescent="0.25">
      <c r="A304" s="1"/>
      <c r="B304" s="1"/>
      <c r="C304" s="1"/>
      <c r="D304"/>
      <c r="E304"/>
      <c r="F304"/>
      <c r="G304"/>
      <c r="I304"/>
      <c r="J304"/>
      <c r="K304"/>
      <c r="L304"/>
      <c r="M304"/>
      <c r="N304"/>
      <c r="O304"/>
      <c r="P304"/>
      <c r="Q304"/>
      <c r="R304"/>
      <c r="S304"/>
      <c r="T304"/>
      <c r="U304"/>
    </row>
    <row r="305" spans="1:21" s="48" customFormat="1" ht="20.100000000000001" customHeight="1" x14ac:dyDescent="0.25">
      <c r="A305" s="1"/>
      <c r="B305" s="1"/>
      <c r="C305" s="1"/>
      <c r="D305"/>
      <c r="E305"/>
      <c r="F305"/>
      <c r="G305"/>
      <c r="I305"/>
      <c r="J305"/>
      <c r="K305"/>
      <c r="L305"/>
      <c r="M305"/>
      <c r="N305"/>
      <c r="O305"/>
      <c r="P305"/>
      <c r="Q305"/>
      <c r="R305"/>
      <c r="S305"/>
      <c r="T305"/>
      <c r="U305"/>
    </row>
    <row r="306" spans="1:21" s="48" customFormat="1" ht="20.100000000000001" customHeight="1" x14ac:dyDescent="0.25">
      <c r="A306"/>
      <c r="B306"/>
      <c r="C306"/>
      <c r="D306"/>
      <c r="E306"/>
      <c r="F306"/>
      <c r="G306"/>
      <c r="I306"/>
      <c r="J306"/>
      <c r="K306"/>
      <c r="L306"/>
      <c r="M306"/>
      <c r="N306"/>
      <c r="O306"/>
      <c r="P306"/>
      <c r="Q306"/>
      <c r="R306"/>
      <c r="S306"/>
      <c r="T306"/>
      <c r="U306"/>
    </row>
    <row r="307" spans="1:21" s="48" customFormat="1" ht="20.100000000000001" customHeight="1" x14ac:dyDescent="0.25">
      <c r="A307" s="1"/>
      <c r="B307" s="1"/>
      <c r="C307" s="1"/>
      <c r="D307"/>
      <c r="E307"/>
      <c r="F307"/>
      <c r="G307"/>
      <c r="I307"/>
      <c r="J307"/>
      <c r="K307"/>
      <c r="L307"/>
      <c r="M307"/>
      <c r="N307"/>
      <c r="O307"/>
      <c r="P307"/>
      <c r="Q307"/>
      <c r="R307"/>
      <c r="S307"/>
      <c r="T307"/>
      <c r="U307"/>
    </row>
    <row r="308" spans="1:21" s="48" customFormat="1" ht="20.100000000000001" customHeight="1" x14ac:dyDescent="0.25">
      <c r="A308"/>
      <c r="B308"/>
      <c r="C308"/>
      <c r="D308"/>
      <c r="E308"/>
      <c r="F308"/>
      <c r="G308"/>
      <c r="I308"/>
      <c r="J308"/>
      <c r="K308"/>
      <c r="L308"/>
      <c r="M308"/>
      <c r="N308"/>
      <c r="O308"/>
      <c r="P308"/>
      <c r="Q308"/>
      <c r="R308"/>
      <c r="S308"/>
      <c r="T308"/>
      <c r="U308"/>
    </row>
    <row r="309" spans="1:21" s="48" customFormat="1" ht="20.100000000000001" customHeight="1" x14ac:dyDescent="0.25">
      <c r="A309"/>
      <c r="B309"/>
      <c r="C309"/>
      <c r="D309"/>
      <c r="E309"/>
      <c r="F309"/>
      <c r="G309"/>
      <c r="I309"/>
      <c r="J309"/>
      <c r="K309"/>
      <c r="L309"/>
      <c r="M309"/>
      <c r="N309"/>
      <c r="O309"/>
      <c r="P309"/>
      <c r="Q309"/>
      <c r="R309"/>
      <c r="S309"/>
      <c r="T309"/>
      <c r="U309"/>
    </row>
    <row r="310" spans="1:21" s="48" customFormat="1" ht="20.100000000000001" customHeight="1" x14ac:dyDescent="0.25">
      <c r="A310" s="2"/>
      <c r="B310" s="2"/>
      <c r="C310" s="2"/>
      <c r="D310"/>
      <c r="E310"/>
      <c r="F310"/>
      <c r="G310"/>
      <c r="I310"/>
      <c r="J310"/>
      <c r="K310"/>
      <c r="L310"/>
      <c r="M310"/>
      <c r="N310"/>
      <c r="O310"/>
      <c r="P310"/>
      <c r="Q310"/>
      <c r="R310"/>
      <c r="S310"/>
      <c r="T310"/>
      <c r="U310"/>
    </row>
    <row r="311" spans="1:21" s="48" customFormat="1" ht="20.100000000000001" customHeight="1" x14ac:dyDescent="0.25">
      <c r="A311" s="1"/>
      <c r="B311" s="1"/>
      <c r="C311" s="1"/>
      <c r="D311"/>
      <c r="E311"/>
      <c r="F311"/>
      <c r="G311"/>
      <c r="I311"/>
      <c r="J311"/>
      <c r="K311"/>
      <c r="L311"/>
      <c r="M311"/>
      <c r="N311"/>
      <c r="O311"/>
      <c r="P311"/>
      <c r="Q311"/>
      <c r="R311"/>
      <c r="S311"/>
      <c r="T311"/>
      <c r="U311"/>
    </row>
    <row r="312" spans="1:21" s="48" customFormat="1" ht="20.100000000000001" customHeight="1" x14ac:dyDescent="0.25">
      <c r="A312" s="1"/>
      <c r="B312" s="1"/>
      <c r="C312" s="1"/>
      <c r="D312"/>
      <c r="E312"/>
      <c r="F312"/>
      <c r="G312"/>
      <c r="I312"/>
      <c r="J312"/>
      <c r="K312"/>
      <c r="L312"/>
      <c r="M312"/>
      <c r="N312"/>
      <c r="O312"/>
      <c r="P312"/>
      <c r="Q312"/>
      <c r="R312"/>
      <c r="S312"/>
      <c r="T312"/>
      <c r="U312"/>
    </row>
    <row r="313" spans="1:21" s="48" customFormat="1" ht="20.100000000000001" customHeight="1" x14ac:dyDescent="0.25">
      <c r="A313"/>
      <c r="B313"/>
      <c r="C313"/>
      <c r="D313"/>
      <c r="E313"/>
      <c r="F313"/>
      <c r="G313"/>
      <c r="I313"/>
      <c r="J313"/>
      <c r="K313"/>
      <c r="L313"/>
      <c r="M313"/>
      <c r="N313"/>
      <c r="O313"/>
      <c r="P313"/>
      <c r="Q313"/>
      <c r="R313"/>
      <c r="S313"/>
      <c r="T313"/>
      <c r="U313"/>
    </row>
    <row r="314" spans="1:21" s="48" customFormat="1" ht="20.100000000000001" customHeight="1" x14ac:dyDescent="0.25">
      <c r="A314" s="1"/>
      <c r="B314" s="1"/>
      <c r="C314" s="1"/>
      <c r="D314"/>
      <c r="E314"/>
      <c r="F314"/>
      <c r="G314"/>
      <c r="I314"/>
      <c r="J314"/>
      <c r="K314"/>
      <c r="L314"/>
      <c r="M314"/>
      <c r="N314"/>
      <c r="O314"/>
      <c r="P314"/>
      <c r="Q314"/>
      <c r="R314"/>
      <c r="S314"/>
      <c r="T314"/>
      <c r="U314"/>
    </row>
    <row r="315" spans="1:21" s="48" customFormat="1" ht="20.100000000000001" customHeight="1" x14ac:dyDescent="0.25">
      <c r="A315"/>
      <c r="B315"/>
      <c r="C315"/>
      <c r="D315"/>
      <c r="E315"/>
      <c r="F315"/>
      <c r="G315"/>
      <c r="I315"/>
      <c r="J315"/>
      <c r="K315"/>
      <c r="L315"/>
      <c r="M315"/>
      <c r="N315"/>
      <c r="O315"/>
      <c r="P315"/>
      <c r="Q315"/>
      <c r="R315"/>
      <c r="S315"/>
      <c r="T315"/>
      <c r="U315"/>
    </row>
    <row r="316" spans="1:21" s="48" customFormat="1" ht="20.100000000000001" customHeight="1" x14ac:dyDescent="0.25">
      <c r="A316"/>
      <c r="B316"/>
      <c r="C316"/>
      <c r="D316"/>
      <c r="E316"/>
      <c r="F316"/>
      <c r="G316"/>
      <c r="I316"/>
      <c r="J316"/>
      <c r="K316"/>
      <c r="L316"/>
      <c r="M316"/>
      <c r="N316"/>
      <c r="O316"/>
      <c r="P316"/>
      <c r="Q316"/>
      <c r="R316"/>
      <c r="S316"/>
      <c r="T316"/>
      <c r="U316"/>
    </row>
    <row r="317" spans="1:21" s="48" customFormat="1" ht="20.100000000000001" customHeight="1" x14ac:dyDescent="0.25">
      <c r="A317" s="2"/>
      <c r="B317" s="2"/>
      <c r="C317" s="2"/>
      <c r="D317"/>
      <c r="E317"/>
      <c r="F317"/>
      <c r="G317"/>
      <c r="I317"/>
      <c r="J317"/>
      <c r="K317"/>
      <c r="L317"/>
      <c r="M317"/>
      <c r="N317"/>
      <c r="O317"/>
      <c r="P317"/>
      <c r="Q317"/>
      <c r="R317"/>
      <c r="S317"/>
      <c r="T317"/>
      <c r="U317"/>
    </row>
    <row r="318" spans="1:21" s="48" customFormat="1" ht="20.100000000000001" customHeight="1" x14ac:dyDescent="0.25">
      <c r="A318" s="1"/>
      <c r="B318" s="1"/>
      <c r="C318" s="1"/>
      <c r="D318"/>
      <c r="E318"/>
      <c r="F318"/>
      <c r="G318"/>
      <c r="I318"/>
      <c r="J318"/>
      <c r="K318"/>
      <c r="L318"/>
      <c r="M318"/>
      <c r="N318"/>
      <c r="O318"/>
      <c r="P318"/>
      <c r="Q318"/>
      <c r="R318"/>
      <c r="S318"/>
      <c r="T318"/>
      <c r="U318"/>
    </row>
    <row r="319" spans="1:21" s="48" customFormat="1" ht="20.100000000000001" customHeight="1" x14ac:dyDescent="0.25">
      <c r="A319" s="1"/>
      <c r="B319" s="1"/>
      <c r="C319" s="1"/>
      <c r="D319"/>
      <c r="E319"/>
      <c r="F319"/>
      <c r="G319"/>
      <c r="I319"/>
      <c r="J319"/>
      <c r="K319"/>
      <c r="L319"/>
      <c r="M319"/>
      <c r="N319"/>
      <c r="O319"/>
      <c r="P319"/>
      <c r="Q319"/>
      <c r="R319"/>
      <c r="S319"/>
      <c r="T319"/>
      <c r="U319"/>
    </row>
    <row r="320" spans="1:21" s="48" customFormat="1" ht="20.100000000000001" customHeight="1" x14ac:dyDescent="0.25">
      <c r="A320"/>
      <c r="B320"/>
      <c r="C320"/>
      <c r="D320"/>
      <c r="E320"/>
      <c r="F320"/>
      <c r="G320"/>
      <c r="I320"/>
      <c r="J320"/>
      <c r="K320"/>
      <c r="L320"/>
      <c r="M320"/>
      <c r="N320"/>
      <c r="O320"/>
      <c r="P320"/>
      <c r="Q320"/>
      <c r="R320"/>
      <c r="S320"/>
      <c r="T320"/>
      <c r="U320"/>
    </row>
    <row r="321" spans="1:21" s="48" customFormat="1" ht="20.100000000000001" customHeight="1" x14ac:dyDescent="0.25">
      <c r="A321" s="1"/>
      <c r="B321" s="1"/>
      <c r="C321" s="1"/>
      <c r="D321"/>
      <c r="E321"/>
      <c r="F321"/>
      <c r="G321"/>
      <c r="I321"/>
      <c r="J321"/>
      <c r="K321"/>
      <c r="L321"/>
      <c r="M321"/>
      <c r="N321"/>
      <c r="O321"/>
      <c r="P321"/>
      <c r="Q321"/>
      <c r="R321"/>
      <c r="S321"/>
      <c r="T321"/>
      <c r="U321"/>
    </row>
    <row r="322" spans="1:21" s="48" customFormat="1" ht="20.100000000000001" customHeight="1" x14ac:dyDescent="0.25">
      <c r="A322"/>
      <c r="B322"/>
      <c r="C322"/>
      <c r="D322"/>
      <c r="E322"/>
      <c r="F322"/>
      <c r="G322"/>
      <c r="I322"/>
      <c r="J322"/>
      <c r="K322"/>
      <c r="L322"/>
      <c r="M322"/>
      <c r="N322"/>
      <c r="O322"/>
      <c r="P322"/>
      <c r="Q322"/>
      <c r="R322"/>
      <c r="S322"/>
      <c r="T322"/>
      <c r="U322"/>
    </row>
    <row r="323" spans="1:21" s="48" customFormat="1" ht="20.100000000000001" customHeight="1" x14ac:dyDescent="0.25">
      <c r="A323"/>
      <c r="B323"/>
      <c r="C323"/>
      <c r="D323"/>
      <c r="E323"/>
      <c r="F323"/>
      <c r="G323"/>
      <c r="I323"/>
      <c r="J323"/>
      <c r="K323"/>
      <c r="L323"/>
      <c r="M323"/>
      <c r="N323"/>
      <c r="O323"/>
      <c r="P323"/>
      <c r="Q323"/>
      <c r="R323"/>
      <c r="S323"/>
      <c r="T323"/>
      <c r="U323"/>
    </row>
    <row r="324" spans="1:21" s="48" customFormat="1" ht="20.100000000000001" customHeight="1" x14ac:dyDescent="0.25">
      <c r="A324" s="2"/>
      <c r="B324" s="2"/>
      <c r="C324" s="2"/>
      <c r="D324"/>
      <c r="E324"/>
      <c r="F324"/>
      <c r="G324"/>
      <c r="I324"/>
      <c r="J324"/>
      <c r="K324"/>
      <c r="L324"/>
      <c r="M324"/>
      <c r="N324"/>
      <c r="O324"/>
      <c r="P324"/>
      <c r="Q324"/>
      <c r="R324"/>
      <c r="S324"/>
      <c r="T324"/>
      <c r="U324"/>
    </row>
    <row r="325" spans="1:21" s="48" customFormat="1" ht="20.100000000000001" customHeight="1" x14ac:dyDescent="0.25">
      <c r="A325" s="1"/>
      <c r="B325" s="1"/>
      <c r="C325" s="1"/>
      <c r="D325"/>
      <c r="E325"/>
      <c r="F325"/>
      <c r="G325"/>
      <c r="I325"/>
      <c r="J325"/>
      <c r="K325"/>
      <c r="L325"/>
      <c r="M325"/>
      <c r="N325"/>
      <c r="O325"/>
      <c r="P325"/>
      <c r="Q325"/>
      <c r="R325"/>
      <c r="S325"/>
      <c r="T325"/>
      <c r="U325"/>
    </row>
    <row r="326" spans="1:21" s="48" customFormat="1" ht="20.100000000000001" customHeight="1" x14ac:dyDescent="0.25">
      <c r="A326" s="1"/>
      <c r="B326" s="1"/>
      <c r="C326" s="1"/>
      <c r="D326"/>
      <c r="E326"/>
      <c r="F326"/>
      <c r="G326"/>
      <c r="I326"/>
      <c r="J326"/>
      <c r="K326"/>
      <c r="L326"/>
      <c r="M326"/>
      <c r="N326"/>
      <c r="O326"/>
      <c r="P326"/>
      <c r="Q326"/>
      <c r="R326"/>
      <c r="S326"/>
      <c r="T326"/>
      <c r="U326"/>
    </row>
    <row r="327" spans="1:21" s="48" customFormat="1" ht="20.100000000000001" customHeight="1" x14ac:dyDescent="0.25">
      <c r="A327"/>
      <c r="B327"/>
      <c r="C327"/>
      <c r="D327"/>
      <c r="E327"/>
      <c r="F327"/>
      <c r="G327"/>
      <c r="I327"/>
      <c r="J327"/>
      <c r="K327"/>
      <c r="L327"/>
      <c r="M327"/>
      <c r="N327"/>
      <c r="O327"/>
      <c r="P327"/>
      <c r="Q327"/>
      <c r="R327"/>
      <c r="S327"/>
      <c r="T327"/>
      <c r="U327"/>
    </row>
    <row r="328" spans="1:21" s="48" customFormat="1" ht="20.100000000000001" customHeight="1" x14ac:dyDescent="0.25">
      <c r="A328" s="1"/>
      <c r="B328" s="1"/>
      <c r="C328" s="1"/>
      <c r="D328"/>
      <c r="E328"/>
      <c r="F328"/>
      <c r="G328"/>
      <c r="I328"/>
      <c r="J328"/>
      <c r="K328"/>
      <c r="L328"/>
      <c r="M328"/>
      <c r="N328"/>
      <c r="O328"/>
      <c r="P328"/>
      <c r="Q328"/>
      <c r="R328"/>
      <c r="S328"/>
      <c r="T328"/>
      <c r="U328"/>
    </row>
    <row r="329" spans="1:21" s="48" customFormat="1" ht="20.100000000000001" customHeight="1" x14ac:dyDescent="0.25">
      <c r="A329"/>
      <c r="B329"/>
      <c r="C329"/>
      <c r="D329"/>
      <c r="E329"/>
      <c r="F329"/>
      <c r="G329"/>
      <c r="I329"/>
      <c r="J329"/>
      <c r="K329"/>
      <c r="L329"/>
      <c r="M329"/>
      <c r="N329"/>
      <c r="O329"/>
      <c r="P329"/>
      <c r="Q329"/>
      <c r="R329"/>
      <c r="S329"/>
      <c r="T329"/>
      <c r="U329"/>
    </row>
    <row r="330" spans="1:21" s="48" customFormat="1" ht="20.100000000000001" customHeight="1" x14ac:dyDescent="0.25">
      <c r="A330"/>
      <c r="B330"/>
      <c r="C330"/>
      <c r="D330"/>
      <c r="E330"/>
      <c r="F330"/>
      <c r="G330"/>
      <c r="I330"/>
      <c r="J330"/>
      <c r="K330"/>
      <c r="L330"/>
      <c r="M330"/>
      <c r="N330"/>
      <c r="O330"/>
      <c r="P330"/>
      <c r="Q330"/>
      <c r="R330"/>
      <c r="S330"/>
      <c r="T330"/>
      <c r="U330"/>
    </row>
    <row r="331" spans="1:21" s="48" customFormat="1" ht="20.100000000000001" customHeight="1" x14ac:dyDescent="0.25">
      <c r="A331" s="2"/>
      <c r="B331" s="2"/>
      <c r="C331" s="2"/>
      <c r="D331"/>
      <c r="E331"/>
      <c r="F331"/>
      <c r="G331"/>
      <c r="I331"/>
      <c r="J331"/>
      <c r="K331"/>
      <c r="L331"/>
      <c r="M331"/>
      <c r="N331"/>
      <c r="O331"/>
      <c r="P331"/>
      <c r="Q331"/>
      <c r="R331"/>
      <c r="S331"/>
      <c r="T331"/>
      <c r="U331"/>
    </row>
    <row r="332" spans="1:21" s="48" customFormat="1" ht="20.100000000000001" customHeight="1" x14ac:dyDescent="0.25">
      <c r="A332" s="1"/>
      <c r="B332" s="1"/>
      <c r="C332" s="1"/>
      <c r="D332"/>
      <c r="E332"/>
      <c r="F332"/>
      <c r="G332"/>
      <c r="I332"/>
      <c r="J332"/>
      <c r="K332"/>
      <c r="L332"/>
      <c r="M332"/>
      <c r="N332"/>
      <c r="O332"/>
      <c r="P332"/>
      <c r="Q332"/>
      <c r="R332"/>
      <c r="S332"/>
      <c r="T332"/>
      <c r="U332"/>
    </row>
    <row r="333" spans="1:21" s="48" customFormat="1" ht="20.100000000000001" customHeight="1" x14ac:dyDescent="0.25">
      <c r="A333" s="1"/>
      <c r="B333" s="1"/>
      <c r="C333" s="1"/>
      <c r="D333"/>
      <c r="E333"/>
      <c r="F333"/>
      <c r="G333"/>
      <c r="I333"/>
      <c r="J333"/>
      <c r="K333"/>
      <c r="L333"/>
      <c r="M333"/>
      <c r="N333"/>
      <c r="O333"/>
      <c r="P333"/>
      <c r="Q333"/>
      <c r="R333"/>
      <c r="S333"/>
      <c r="T333"/>
      <c r="U333"/>
    </row>
    <row r="334" spans="1:21" s="48" customFormat="1" ht="20.100000000000001" customHeight="1" x14ac:dyDescent="0.25">
      <c r="A334"/>
      <c r="B334"/>
      <c r="C334"/>
      <c r="D334"/>
      <c r="E334"/>
      <c r="F334"/>
      <c r="G334"/>
      <c r="I334"/>
      <c r="J334"/>
      <c r="K334"/>
      <c r="L334"/>
      <c r="M334"/>
      <c r="N334"/>
      <c r="O334"/>
      <c r="P334"/>
      <c r="Q334"/>
      <c r="R334"/>
      <c r="S334"/>
      <c r="T334"/>
      <c r="U334"/>
    </row>
    <row r="335" spans="1:21" s="48" customFormat="1" ht="20.100000000000001" customHeight="1" x14ac:dyDescent="0.25">
      <c r="A335" s="1"/>
      <c r="B335" s="1"/>
      <c r="C335" s="1"/>
      <c r="D335"/>
      <c r="E335"/>
      <c r="F335"/>
      <c r="G335"/>
      <c r="I335"/>
      <c r="J335"/>
      <c r="K335"/>
      <c r="L335"/>
      <c r="M335"/>
      <c r="N335"/>
      <c r="O335"/>
      <c r="P335"/>
      <c r="Q335"/>
      <c r="R335"/>
      <c r="S335"/>
      <c r="T335"/>
      <c r="U335"/>
    </row>
    <row r="336" spans="1:21" s="48" customFormat="1" ht="20.100000000000001" customHeight="1" x14ac:dyDescent="0.25">
      <c r="A336"/>
      <c r="B336"/>
      <c r="C336"/>
      <c r="D336"/>
      <c r="E336"/>
      <c r="F336"/>
      <c r="G336"/>
      <c r="I336"/>
      <c r="J336"/>
      <c r="K336"/>
      <c r="L336"/>
      <c r="M336"/>
      <c r="N336"/>
      <c r="O336"/>
      <c r="P336"/>
      <c r="Q336"/>
      <c r="R336"/>
      <c r="S336"/>
      <c r="T336"/>
      <c r="U336"/>
    </row>
    <row r="337" spans="1:21" s="48" customFormat="1" ht="20.100000000000001" customHeight="1" x14ac:dyDescent="0.25">
      <c r="A337"/>
      <c r="B337"/>
      <c r="C337"/>
      <c r="D337"/>
      <c r="E337"/>
      <c r="F337"/>
      <c r="G337"/>
      <c r="I337"/>
      <c r="J337"/>
      <c r="K337"/>
      <c r="L337"/>
      <c r="M337"/>
      <c r="N337"/>
      <c r="O337"/>
      <c r="P337"/>
      <c r="Q337"/>
      <c r="R337"/>
      <c r="S337"/>
      <c r="T337"/>
      <c r="U337"/>
    </row>
    <row r="338" spans="1:21" s="48" customFormat="1" ht="20.100000000000001" customHeight="1" x14ac:dyDescent="0.25">
      <c r="A338" s="2"/>
      <c r="B338" s="2"/>
      <c r="C338" s="2"/>
      <c r="D338"/>
      <c r="E338"/>
      <c r="F338"/>
      <c r="G338"/>
      <c r="I338"/>
      <c r="J338"/>
      <c r="K338"/>
      <c r="L338"/>
      <c r="M338"/>
      <c r="N338"/>
      <c r="O338"/>
      <c r="P338"/>
      <c r="Q338"/>
      <c r="R338"/>
      <c r="S338"/>
      <c r="T338"/>
      <c r="U338"/>
    </row>
    <row r="339" spans="1:21" s="48" customFormat="1" ht="20.100000000000001" customHeight="1" x14ac:dyDescent="0.25">
      <c r="A339" s="1"/>
      <c r="B339" s="1"/>
      <c r="C339" s="1"/>
      <c r="D339"/>
      <c r="E339"/>
      <c r="F339"/>
      <c r="G339"/>
      <c r="I339"/>
      <c r="J339"/>
      <c r="K339"/>
      <c r="L339"/>
      <c r="M339"/>
      <c r="N339"/>
      <c r="O339"/>
      <c r="P339"/>
      <c r="Q339"/>
      <c r="R339"/>
      <c r="S339"/>
      <c r="T339"/>
      <c r="U339"/>
    </row>
    <row r="340" spans="1:21" s="48" customFormat="1" ht="20.100000000000001" customHeight="1" x14ac:dyDescent="0.25">
      <c r="A340" s="1"/>
      <c r="B340" s="1"/>
      <c r="C340" s="1"/>
      <c r="D340"/>
      <c r="E340"/>
      <c r="F340"/>
      <c r="G340"/>
      <c r="I340"/>
      <c r="J340"/>
      <c r="K340"/>
      <c r="L340"/>
      <c r="M340"/>
      <c r="N340"/>
      <c r="O340"/>
      <c r="P340"/>
      <c r="Q340"/>
      <c r="R340"/>
      <c r="S340"/>
      <c r="T340"/>
      <c r="U340"/>
    </row>
    <row r="341" spans="1:21" s="48" customFormat="1" ht="20.100000000000001" customHeight="1" x14ac:dyDescent="0.25">
      <c r="A341"/>
      <c r="B341"/>
      <c r="C341"/>
      <c r="D341"/>
      <c r="E341"/>
      <c r="F341"/>
      <c r="G341"/>
      <c r="I341"/>
      <c r="J341"/>
      <c r="K341"/>
      <c r="L341"/>
      <c r="M341"/>
      <c r="N341"/>
      <c r="O341"/>
      <c r="P341"/>
      <c r="Q341"/>
      <c r="R341"/>
      <c r="S341"/>
      <c r="T341"/>
      <c r="U341"/>
    </row>
    <row r="342" spans="1:21" s="48" customFormat="1" ht="20.100000000000001" customHeight="1" x14ac:dyDescent="0.25">
      <c r="A342" s="1"/>
      <c r="B342" s="1"/>
      <c r="C342" s="1"/>
      <c r="D342"/>
      <c r="E342"/>
      <c r="F342"/>
      <c r="G342"/>
      <c r="I342"/>
      <c r="J342"/>
      <c r="K342"/>
      <c r="L342"/>
      <c r="M342"/>
      <c r="N342"/>
      <c r="O342"/>
      <c r="P342"/>
      <c r="Q342"/>
      <c r="R342"/>
      <c r="S342"/>
      <c r="T342"/>
      <c r="U342"/>
    </row>
    <row r="343" spans="1:21" s="48" customFormat="1" ht="20.100000000000001" customHeight="1" x14ac:dyDescent="0.25">
      <c r="A343"/>
      <c r="B343"/>
      <c r="C343"/>
      <c r="D343"/>
      <c r="E343"/>
      <c r="F343"/>
      <c r="G343"/>
      <c r="I343"/>
      <c r="J343"/>
      <c r="K343"/>
      <c r="L343"/>
      <c r="M343"/>
      <c r="N343"/>
      <c r="O343"/>
      <c r="P343"/>
      <c r="Q343"/>
      <c r="R343"/>
      <c r="S343"/>
      <c r="T343"/>
      <c r="U343"/>
    </row>
    <row r="344" spans="1:21" s="48" customFormat="1" ht="20.100000000000001" customHeight="1" x14ac:dyDescent="0.25">
      <c r="A344"/>
      <c r="B344"/>
      <c r="C344"/>
      <c r="D344"/>
      <c r="E344"/>
      <c r="F344"/>
      <c r="G344"/>
      <c r="I344"/>
      <c r="J344"/>
      <c r="K344"/>
      <c r="L344"/>
      <c r="M344"/>
      <c r="N344"/>
      <c r="O344"/>
      <c r="P344"/>
      <c r="Q344"/>
      <c r="R344"/>
      <c r="S344"/>
      <c r="T344"/>
      <c r="U344"/>
    </row>
    <row r="345" spans="1:21" s="48" customFormat="1" ht="20.100000000000001" customHeight="1" x14ac:dyDescent="0.25">
      <c r="A345" s="2"/>
      <c r="B345" s="2"/>
      <c r="C345" s="2"/>
      <c r="D345"/>
      <c r="E345"/>
      <c r="F345"/>
      <c r="G345"/>
      <c r="I345"/>
      <c r="J345"/>
      <c r="K345"/>
      <c r="L345"/>
      <c r="M345"/>
      <c r="N345"/>
      <c r="O345"/>
      <c r="P345"/>
      <c r="Q345"/>
      <c r="R345"/>
      <c r="S345"/>
      <c r="T345"/>
      <c r="U345"/>
    </row>
    <row r="346" spans="1:21" s="48" customFormat="1" ht="20.100000000000001" customHeight="1" x14ac:dyDescent="0.25">
      <c r="A346" s="1"/>
      <c r="B346" s="1"/>
      <c r="C346" s="1"/>
      <c r="D346"/>
      <c r="E346"/>
      <c r="F346"/>
      <c r="G346"/>
      <c r="I346"/>
      <c r="J346"/>
      <c r="K346"/>
      <c r="L346"/>
      <c r="M346"/>
      <c r="N346"/>
      <c r="O346"/>
      <c r="P346"/>
      <c r="Q346"/>
      <c r="R346"/>
      <c r="S346"/>
      <c r="T346"/>
      <c r="U346"/>
    </row>
    <row r="347" spans="1:21" s="48" customFormat="1" ht="20.100000000000001" customHeight="1" x14ac:dyDescent="0.25">
      <c r="A347" s="1"/>
      <c r="B347" s="1"/>
      <c r="C347" s="1"/>
      <c r="D347"/>
      <c r="E347"/>
      <c r="F347"/>
      <c r="G347"/>
      <c r="I347"/>
      <c r="J347"/>
      <c r="K347"/>
      <c r="L347"/>
      <c r="M347"/>
      <c r="N347"/>
      <c r="O347"/>
      <c r="P347"/>
      <c r="Q347"/>
      <c r="R347"/>
      <c r="S347"/>
      <c r="T347"/>
      <c r="U347"/>
    </row>
    <row r="348" spans="1:21" s="48" customFormat="1" ht="20.100000000000001" customHeight="1" x14ac:dyDescent="0.25">
      <c r="A348"/>
      <c r="B348"/>
      <c r="C348"/>
      <c r="D348"/>
      <c r="E348"/>
      <c r="F348"/>
      <c r="G348"/>
      <c r="I348"/>
      <c r="J348"/>
      <c r="K348"/>
      <c r="L348"/>
      <c r="M348"/>
      <c r="N348"/>
      <c r="O348"/>
      <c r="P348"/>
      <c r="Q348"/>
      <c r="R348"/>
      <c r="S348"/>
      <c r="T348"/>
      <c r="U348"/>
    </row>
    <row r="349" spans="1:21" s="48" customFormat="1" ht="20.100000000000001" customHeight="1" x14ac:dyDescent="0.25">
      <c r="A349" s="1"/>
      <c r="B349" s="1"/>
      <c r="C349" s="1"/>
      <c r="D349"/>
      <c r="E349"/>
      <c r="F349"/>
      <c r="G349"/>
      <c r="I349"/>
      <c r="J349"/>
      <c r="K349"/>
      <c r="L349"/>
      <c r="M349"/>
      <c r="N349"/>
      <c r="O349"/>
      <c r="P349"/>
      <c r="Q349"/>
      <c r="R349"/>
      <c r="S349"/>
      <c r="T349"/>
      <c r="U349"/>
    </row>
    <row r="350" spans="1:21" s="48" customFormat="1" ht="20.100000000000001" customHeight="1" x14ac:dyDescent="0.25">
      <c r="A350"/>
      <c r="B350"/>
      <c r="C350"/>
      <c r="D350"/>
      <c r="E350"/>
      <c r="F350"/>
      <c r="G350"/>
      <c r="I350"/>
      <c r="J350"/>
      <c r="K350"/>
      <c r="L350"/>
      <c r="M350"/>
      <c r="N350"/>
      <c r="O350"/>
      <c r="P350"/>
      <c r="Q350"/>
      <c r="R350"/>
      <c r="S350"/>
      <c r="T350"/>
      <c r="U350"/>
    </row>
    <row r="351" spans="1:21" s="48" customFormat="1" ht="20.100000000000001" customHeight="1" x14ac:dyDescent="0.25">
      <c r="A351"/>
      <c r="B351"/>
      <c r="C351"/>
      <c r="D351"/>
      <c r="E351"/>
      <c r="F351"/>
      <c r="G351"/>
      <c r="I351"/>
      <c r="J351"/>
      <c r="K351"/>
      <c r="L351"/>
      <c r="M351"/>
      <c r="N351"/>
      <c r="O351"/>
      <c r="P351"/>
      <c r="Q351"/>
      <c r="R351"/>
      <c r="S351"/>
      <c r="T351"/>
      <c r="U351"/>
    </row>
    <row r="352" spans="1:21" s="48" customFormat="1" ht="20.100000000000001" customHeight="1" x14ac:dyDescent="0.25">
      <c r="A352" s="2"/>
      <c r="B352" s="2"/>
      <c r="C352" s="2"/>
      <c r="D352"/>
      <c r="E352"/>
      <c r="F352"/>
      <c r="G352"/>
      <c r="I352"/>
      <c r="J352"/>
      <c r="K352"/>
      <c r="L352"/>
      <c r="M352"/>
      <c r="N352"/>
      <c r="O352"/>
      <c r="P352"/>
      <c r="Q352"/>
      <c r="R352"/>
      <c r="S352"/>
      <c r="T352"/>
      <c r="U352"/>
    </row>
    <row r="353" spans="1:21" s="48" customFormat="1" ht="20.100000000000001" customHeight="1" x14ac:dyDescent="0.25">
      <c r="A353" s="1"/>
      <c r="B353" s="1"/>
      <c r="C353" s="1"/>
      <c r="D353"/>
      <c r="E353"/>
      <c r="F353"/>
      <c r="G353"/>
      <c r="I353"/>
      <c r="J353"/>
      <c r="K353"/>
      <c r="L353"/>
      <c r="M353"/>
      <c r="N353"/>
      <c r="O353"/>
      <c r="P353"/>
      <c r="Q353"/>
      <c r="R353"/>
      <c r="S353"/>
      <c r="T353"/>
      <c r="U353"/>
    </row>
    <row r="354" spans="1:21" s="48" customFormat="1" ht="20.100000000000001" customHeight="1" x14ac:dyDescent="0.25">
      <c r="A354" s="1"/>
      <c r="B354" s="1"/>
      <c r="C354" s="1"/>
      <c r="D354"/>
      <c r="E354"/>
      <c r="F354"/>
      <c r="G354"/>
      <c r="I354"/>
      <c r="J354"/>
      <c r="K354"/>
      <c r="L354"/>
      <c r="M354"/>
      <c r="N354"/>
      <c r="O354"/>
      <c r="P354"/>
      <c r="Q354"/>
      <c r="R354"/>
      <c r="S354"/>
      <c r="T354"/>
      <c r="U354"/>
    </row>
    <row r="355" spans="1:21" s="48" customFormat="1" ht="20.100000000000001" customHeight="1" x14ac:dyDescent="0.25">
      <c r="A355"/>
      <c r="B355"/>
      <c r="C355"/>
      <c r="D355"/>
      <c r="E355"/>
      <c r="F355"/>
      <c r="G355"/>
      <c r="I355"/>
      <c r="J355"/>
      <c r="K355"/>
      <c r="L355"/>
      <c r="M355"/>
      <c r="N355"/>
      <c r="O355"/>
      <c r="P355"/>
      <c r="Q355"/>
      <c r="R355"/>
      <c r="S355"/>
      <c r="T355"/>
      <c r="U355"/>
    </row>
    <row r="356" spans="1:21" s="48" customFormat="1" ht="20.100000000000001" customHeight="1" x14ac:dyDescent="0.25">
      <c r="A356" s="1"/>
      <c r="B356" s="1"/>
      <c r="C356" s="1"/>
      <c r="D356"/>
      <c r="E356"/>
      <c r="F356"/>
      <c r="G356"/>
      <c r="I356"/>
      <c r="J356"/>
      <c r="K356"/>
      <c r="L356"/>
      <c r="M356"/>
      <c r="N356"/>
      <c r="O356"/>
      <c r="P356"/>
      <c r="Q356"/>
      <c r="R356"/>
      <c r="S356"/>
      <c r="T356"/>
      <c r="U356"/>
    </row>
    <row r="357" spans="1:21" s="48" customFormat="1" ht="20.100000000000001" customHeight="1" x14ac:dyDescent="0.25">
      <c r="A357"/>
      <c r="B357"/>
      <c r="C357"/>
      <c r="D357"/>
      <c r="E357"/>
      <c r="F357"/>
      <c r="G357"/>
      <c r="I357"/>
      <c r="J357"/>
      <c r="K357"/>
      <c r="L357"/>
      <c r="M357"/>
      <c r="N357"/>
      <c r="O357"/>
      <c r="P357"/>
      <c r="Q357"/>
      <c r="R357"/>
      <c r="S357"/>
      <c r="T357"/>
      <c r="U357"/>
    </row>
    <row r="358" spans="1:21" s="48" customFormat="1" ht="20.100000000000001" customHeight="1" x14ac:dyDescent="0.25">
      <c r="A358"/>
      <c r="B358"/>
      <c r="C358"/>
      <c r="D358"/>
      <c r="E358"/>
      <c r="F358"/>
      <c r="G358"/>
      <c r="I358"/>
      <c r="J358"/>
      <c r="K358"/>
      <c r="L358"/>
      <c r="M358"/>
      <c r="N358"/>
      <c r="O358"/>
      <c r="P358"/>
      <c r="Q358"/>
      <c r="R358"/>
      <c r="S358"/>
      <c r="T358"/>
      <c r="U358"/>
    </row>
    <row r="359" spans="1:21" s="48" customFormat="1" ht="20.100000000000001" customHeight="1" x14ac:dyDescent="0.25">
      <c r="A359" s="2"/>
      <c r="B359" s="2"/>
      <c r="C359" s="2"/>
      <c r="D359"/>
      <c r="E359"/>
      <c r="F359"/>
      <c r="G359"/>
      <c r="I359"/>
      <c r="J359"/>
      <c r="K359"/>
      <c r="L359"/>
      <c r="M359"/>
      <c r="N359"/>
      <c r="O359"/>
      <c r="P359"/>
      <c r="Q359"/>
      <c r="R359"/>
      <c r="S359"/>
      <c r="T359"/>
      <c r="U359"/>
    </row>
    <row r="360" spans="1:21" s="48" customFormat="1" ht="20.100000000000001" customHeight="1" x14ac:dyDescent="0.25">
      <c r="A360" s="1"/>
      <c r="B360" s="1"/>
      <c r="C360" s="1"/>
      <c r="D360"/>
      <c r="E360"/>
      <c r="F360"/>
      <c r="G360"/>
      <c r="I360"/>
      <c r="J360"/>
      <c r="K360"/>
      <c r="L360"/>
      <c r="M360"/>
      <c r="N360"/>
      <c r="O360"/>
      <c r="P360"/>
      <c r="Q360"/>
      <c r="R360"/>
      <c r="S360"/>
      <c r="T360"/>
      <c r="U360"/>
    </row>
    <row r="361" spans="1:21" s="48" customFormat="1" ht="20.100000000000001" customHeight="1" x14ac:dyDescent="0.25">
      <c r="A361" s="1"/>
      <c r="B361" s="1"/>
      <c r="C361" s="1"/>
      <c r="D361"/>
      <c r="E361"/>
      <c r="F361"/>
      <c r="G361"/>
      <c r="I361"/>
      <c r="J361"/>
      <c r="K361"/>
      <c r="L361"/>
      <c r="M361"/>
      <c r="N361"/>
      <c r="O361"/>
      <c r="P361"/>
      <c r="Q361"/>
      <c r="R361"/>
      <c r="S361"/>
      <c r="T361"/>
      <c r="U361"/>
    </row>
    <row r="362" spans="1:21" s="48" customFormat="1" ht="20.100000000000001" customHeight="1" x14ac:dyDescent="0.25">
      <c r="A362"/>
      <c r="B362"/>
      <c r="C362"/>
      <c r="D362"/>
      <c r="E362"/>
      <c r="F362"/>
      <c r="G362"/>
      <c r="I362"/>
      <c r="J362"/>
      <c r="K362"/>
      <c r="L362"/>
      <c r="M362"/>
      <c r="N362"/>
      <c r="O362"/>
      <c r="P362"/>
      <c r="Q362"/>
      <c r="R362"/>
      <c r="S362"/>
      <c r="T362"/>
      <c r="U362"/>
    </row>
    <row r="363" spans="1:21" s="48" customFormat="1" ht="20.100000000000001" customHeight="1" x14ac:dyDescent="0.25">
      <c r="A363" s="1"/>
      <c r="B363" s="1"/>
      <c r="C363" s="1"/>
      <c r="D363"/>
      <c r="E363"/>
      <c r="F363"/>
      <c r="G363"/>
      <c r="I363"/>
      <c r="J363"/>
      <c r="K363"/>
      <c r="L363"/>
      <c r="M363"/>
      <c r="N363"/>
      <c r="O363"/>
      <c r="P363"/>
      <c r="Q363"/>
      <c r="R363"/>
      <c r="S363"/>
      <c r="T363"/>
      <c r="U363"/>
    </row>
    <row r="364" spans="1:21" s="48" customFormat="1" ht="20.100000000000001" customHeight="1" x14ac:dyDescent="0.25">
      <c r="A364"/>
      <c r="B364"/>
      <c r="C364"/>
      <c r="D364"/>
      <c r="E364"/>
      <c r="F364"/>
      <c r="G364"/>
      <c r="I364"/>
      <c r="J364"/>
      <c r="K364"/>
      <c r="L364"/>
      <c r="M364"/>
      <c r="N364"/>
      <c r="O364"/>
      <c r="P364"/>
      <c r="Q364"/>
      <c r="R364"/>
      <c r="S364"/>
      <c r="T364"/>
      <c r="U364"/>
    </row>
    <row r="365" spans="1:21" s="48" customFormat="1" ht="20.100000000000001" customHeight="1" x14ac:dyDescent="0.25">
      <c r="A365"/>
      <c r="B365"/>
      <c r="C365"/>
      <c r="D365"/>
      <c r="E365"/>
      <c r="F365"/>
      <c r="G365"/>
      <c r="I365"/>
      <c r="J365"/>
      <c r="K365"/>
      <c r="L365"/>
      <c r="M365"/>
      <c r="N365"/>
      <c r="O365"/>
      <c r="P365"/>
      <c r="Q365"/>
      <c r="R365"/>
      <c r="S365"/>
      <c r="T365"/>
      <c r="U365"/>
    </row>
    <row r="366" spans="1:21" s="48" customFormat="1" ht="20.100000000000001" customHeight="1" x14ac:dyDescent="0.25">
      <c r="A366" s="2"/>
      <c r="B366" s="2"/>
      <c r="C366" s="2"/>
      <c r="D366"/>
      <c r="E366"/>
      <c r="F366"/>
      <c r="G366"/>
      <c r="I366"/>
      <c r="J366"/>
      <c r="K366"/>
      <c r="L366"/>
      <c r="M366"/>
      <c r="N366"/>
      <c r="O366"/>
      <c r="P366"/>
      <c r="Q366"/>
      <c r="R366"/>
      <c r="S366"/>
      <c r="T366"/>
      <c r="U366"/>
    </row>
    <row r="367" spans="1:21" s="48" customFormat="1" ht="20.100000000000001" customHeight="1" x14ac:dyDescent="0.25">
      <c r="A367" s="1"/>
      <c r="B367" s="1"/>
      <c r="C367" s="1"/>
      <c r="D367"/>
      <c r="E367"/>
      <c r="F367"/>
      <c r="G367"/>
      <c r="I367"/>
      <c r="J367"/>
      <c r="K367"/>
      <c r="L367"/>
      <c r="M367"/>
      <c r="N367"/>
      <c r="O367"/>
      <c r="P367"/>
      <c r="Q367"/>
      <c r="R367"/>
      <c r="S367"/>
      <c r="T367"/>
      <c r="U367"/>
    </row>
    <row r="368" spans="1:21" s="48" customFormat="1" ht="20.100000000000001" customHeight="1" x14ac:dyDescent="0.25">
      <c r="A368" s="1"/>
      <c r="B368" s="1"/>
      <c r="C368" s="1"/>
      <c r="D368"/>
      <c r="E368"/>
      <c r="F368"/>
      <c r="G368"/>
      <c r="I368"/>
      <c r="J368"/>
      <c r="K368"/>
      <c r="L368"/>
      <c r="M368"/>
      <c r="N368"/>
      <c r="O368"/>
      <c r="P368"/>
      <c r="Q368"/>
      <c r="R368"/>
      <c r="S368"/>
      <c r="T368"/>
      <c r="U368"/>
    </row>
    <row r="369" spans="1:21" s="48" customFormat="1" ht="20.100000000000001" customHeight="1" x14ac:dyDescent="0.25">
      <c r="A369"/>
      <c r="B369"/>
      <c r="C369"/>
      <c r="D369"/>
      <c r="E369"/>
      <c r="F369"/>
      <c r="G369"/>
      <c r="I369"/>
      <c r="J369"/>
      <c r="K369"/>
      <c r="L369"/>
      <c r="M369"/>
      <c r="N369"/>
      <c r="O369"/>
      <c r="P369"/>
      <c r="Q369"/>
      <c r="R369"/>
      <c r="S369"/>
      <c r="T369"/>
      <c r="U369"/>
    </row>
    <row r="370" spans="1:21" s="48" customFormat="1" ht="20.100000000000001" customHeight="1" x14ac:dyDescent="0.25">
      <c r="A370" s="1"/>
      <c r="B370" s="1"/>
      <c r="C370" s="1"/>
      <c r="D370"/>
      <c r="E370"/>
      <c r="F370"/>
      <c r="G370"/>
      <c r="I370"/>
      <c r="J370"/>
      <c r="K370"/>
      <c r="L370"/>
      <c r="M370"/>
      <c r="N370"/>
      <c r="O370"/>
      <c r="P370"/>
      <c r="Q370"/>
      <c r="R370"/>
      <c r="S370"/>
      <c r="T370"/>
      <c r="U370"/>
    </row>
    <row r="371" spans="1:21" s="48" customFormat="1" ht="20.100000000000001" customHeight="1" x14ac:dyDescent="0.25">
      <c r="A371"/>
      <c r="B371"/>
      <c r="C371"/>
      <c r="D371"/>
      <c r="E371"/>
      <c r="F371"/>
      <c r="G371"/>
      <c r="I371"/>
      <c r="J371"/>
      <c r="K371"/>
      <c r="L371"/>
      <c r="M371"/>
      <c r="N371"/>
      <c r="O371"/>
      <c r="P371"/>
      <c r="Q371"/>
      <c r="R371"/>
      <c r="S371"/>
      <c r="T371"/>
      <c r="U371"/>
    </row>
    <row r="372" spans="1:21" s="48" customFormat="1" ht="20.100000000000001" customHeight="1" x14ac:dyDescent="0.25">
      <c r="A372"/>
      <c r="B372"/>
      <c r="C372"/>
      <c r="D372"/>
      <c r="E372"/>
      <c r="F372"/>
      <c r="G372"/>
      <c r="I372"/>
      <c r="J372"/>
      <c r="K372"/>
      <c r="L372"/>
      <c r="M372"/>
      <c r="N372"/>
      <c r="O372"/>
      <c r="P372"/>
      <c r="Q372"/>
      <c r="R372"/>
      <c r="S372"/>
      <c r="T372"/>
      <c r="U372"/>
    </row>
    <row r="373" spans="1:21" s="48" customFormat="1" ht="20.100000000000001" customHeight="1" x14ac:dyDescent="0.25">
      <c r="A373" s="2"/>
      <c r="B373" s="2"/>
      <c r="C373" s="2"/>
      <c r="D373"/>
      <c r="E373"/>
      <c r="F373"/>
      <c r="G373"/>
      <c r="I373"/>
      <c r="J373"/>
      <c r="K373"/>
      <c r="L373"/>
      <c r="M373"/>
      <c r="N373"/>
      <c r="O373"/>
      <c r="P373"/>
      <c r="Q373"/>
      <c r="R373"/>
      <c r="S373"/>
      <c r="T373"/>
      <c r="U373"/>
    </row>
    <row r="374" spans="1:21" s="48" customFormat="1" ht="20.100000000000001" customHeight="1" x14ac:dyDescent="0.25">
      <c r="A374" s="1"/>
      <c r="B374" s="1"/>
      <c r="C374" s="1"/>
      <c r="D374"/>
      <c r="E374"/>
      <c r="F374"/>
      <c r="G374"/>
      <c r="I374"/>
      <c r="J374"/>
      <c r="K374"/>
      <c r="L374"/>
      <c r="M374"/>
      <c r="N374"/>
      <c r="O374"/>
      <c r="P374"/>
      <c r="Q374"/>
      <c r="R374"/>
      <c r="S374"/>
      <c r="T374"/>
      <c r="U374"/>
    </row>
    <row r="375" spans="1:21" s="48" customFormat="1" ht="20.100000000000001" customHeight="1" x14ac:dyDescent="0.25">
      <c r="A375" s="1"/>
      <c r="B375" s="1"/>
      <c r="C375" s="1"/>
      <c r="D375"/>
      <c r="E375"/>
      <c r="F375"/>
      <c r="G375"/>
      <c r="I375"/>
      <c r="J375"/>
      <c r="K375"/>
      <c r="L375"/>
      <c r="M375"/>
      <c r="N375"/>
      <c r="O375"/>
      <c r="P375"/>
      <c r="Q375"/>
      <c r="R375"/>
      <c r="S375"/>
      <c r="T375"/>
      <c r="U375"/>
    </row>
    <row r="376" spans="1:21" s="48" customFormat="1" ht="20.100000000000001" customHeight="1" x14ac:dyDescent="0.25">
      <c r="A376"/>
      <c r="B376"/>
      <c r="C376"/>
      <c r="D376"/>
      <c r="E376"/>
      <c r="F376"/>
      <c r="G376"/>
      <c r="I376"/>
      <c r="J376"/>
      <c r="K376"/>
      <c r="L376"/>
      <c r="M376"/>
      <c r="N376"/>
      <c r="O376"/>
      <c r="P376"/>
      <c r="Q376"/>
      <c r="R376"/>
      <c r="S376"/>
      <c r="T376"/>
      <c r="U376"/>
    </row>
    <row r="377" spans="1:21" s="48" customFormat="1" ht="20.100000000000001" customHeight="1" x14ac:dyDescent="0.25">
      <c r="A377" s="1"/>
      <c r="B377" s="1"/>
      <c r="C377" s="1"/>
      <c r="D377"/>
      <c r="E377"/>
      <c r="F377"/>
      <c r="G377"/>
      <c r="I377"/>
      <c r="J377"/>
      <c r="K377"/>
      <c r="L377"/>
      <c r="M377"/>
      <c r="N377"/>
      <c r="O377"/>
      <c r="P377"/>
      <c r="Q377"/>
      <c r="R377"/>
      <c r="S377"/>
      <c r="T377"/>
      <c r="U377"/>
    </row>
    <row r="378" spans="1:21" s="48" customFormat="1" ht="20.100000000000001" customHeight="1" x14ac:dyDescent="0.25">
      <c r="A378"/>
      <c r="B378"/>
      <c r="C378"/>
      <c r="D378"/>
      <c r="E378"/>
      <c r="F378"/>
      <c r="G378"/>
      <c r="I378"/>
      <c r="J378"/>
      <c r="K378"/>
      <c r="L378"/>
      <c r="M378"/>
      <c r="N378"/>
      <c r="O378"/>
      <c r="P378"/>
      <c r="Q378"/>
      <c r="R378"/>
      <c r="S378"/>
      <c r="T378"/>
      <c r="U378"/>
    </row>
    <row r="379" spans="1:21" s="48" customFormat="1" ht="20.100000000000001" customHeight="1" x14ac:dyDescent="0.25">
      <c r="A379"/>
      <c r="B379"/>
      <c r="C379"/>
      <c r="D379"/>
      <c r="E379"/>
      <c r="F379"/>
      <c r="G379"/>
      <c r="I379"/>
      <c r="J379"/>
      <c r="K379"/>
      <c r="L379"/>
      <c r="M379"/>
      <c r="N379"/>
      <c r="O379"/>
      <c r="P379"/>
      <c r="Q379"/>
      <c r="R379"/>
      <c r="S379"/>
      <c r="T379"/>
      <c r="U379"/>
    </row>
    <row r="380" spans="1:21" s="48" customFormat="1" ht="20.100000000000001" customHeight="1" x14ac:dyDescent="0.25">
      <c r="A380" s="2"/>
      <c r="B380" s="2"/>
      <c r="C380" s="2"/>
      <c r="D380"/>
      <c r="E380"/>
      <c r="F380"/>
      <c r="G380"/>
      <c r="I380"/>
      <c r="J380"/>
      <c r="K380"/>
      <c r="L380"/>
      <c r="M380"/>
      <c r="N380"/>
      <c r="O380"/>
      <c r="P380"/>
      <c r="Q380"/>
      <c r="R380"/>
      <c r="S380"/>
      <c r="T380"/>
      <c r="U380"/>
    </row>
    <row r="381" spans="1:21" s="48" customFormat="1" ht="20.100000000000001" customHeight="1" x14ac:dyDescent="0.25">
      <c r="A381" s="1"/>
      <c r="B381" s="1"/>
      <c r="C381" s="1"/>
      <c r="D381"/>
      <c r="E381"/>
      <c r="F381"/>
      <c r="G381"/>
      <c r="I381"/>
      <c r="J381"/>
      <c r="K381"/>
      <c r="L381"/>
      <c r="M381"/>
      <c r="N381"/>
      <c r="O381"/>
      <c r="P381"/>
      <c r="Q381"/>
      <c r="R381"/>
      <c r="S381"/>
      <c r="T381"/>
      <c r="U381"/>
    </row>
    <row r="382" spans="1:21" s="48" customFormat="1" ht="20.100000000000001" customHeight="1" x14ac:dyDescent="0.25">
      <c r="A382" s="1"/>
      <c r="B382" s="1"/>
      <c r="C382" s="1"/>
      <c r="D382"/>
      <c r="E382"/>
      <c r="F382"/>
      <c r="G382"/>
      <c r="I382"/>
      <c r="J382"/>
      <c r="K382"/>
      <c r="L382"/>
      <c r="M382"/>
      <c r="N382"/>
      <c r="O382"/>
      <c r="P382"/>
      <c r="Q382"/>
      <c r="R382"/>
      <c r="S382"/>
      <c r="T382"/>
      <c r="U382"/>
    </row>
    <row r="383" spans="1:21" s="48" customFormat="1" ht="20.100000000000001" customHeight="1" x14ac:dyDescent="0.25">
      <c r="A383"/>
      <c r="B383"/>
      <c r="C383"/>
      <c r="D383"/>
      <c r="E383"/>
      <c r="F383"/>
      <c r="G383"/>
      <c r="I383"/>
      <c r="J383"/>
      <c r="K383"/>
      <c r="L383"/>
      <c r="M383"/>
      <c r="N383"/>
      <c r="O383"/>
      <c r="P383"/>
      <c r="Q383"/>
      <c r="R383"/>
      <c r="S383"/>
      <c r="T383"/>
      <c r="U383"/>
    </row>
    <row r="384" spans="1:21" s="48" customFormat="1" ht="20.100000000000001" customHeight="1" x14ac:dyDescent="0.25">
      <c r="A384" s="1"/>
      <c r="B384" s="1"/>
      <c r="C384" s="1"/>
      <c r="D384"/>
      <c r="E384"/>
      <c r="F384"/>
      <c r="G384"/>
      <c r="I384"/>
      <c r="J384"/>
      <c r="K384"/>
      <c r="L384"/>
      <c r="M384"/>
      <c r="N384"/>
      <c r="O384"/>
      <c r="P384"/>
      <c r="Q384"/>
      <c r="R384"/>
      <c r="S384"/>
      <c r="T384"/>
      <c r="U384"/>
    </row>
    <row r="385" spans="1:21" s="48" customFormat="1" ht="20.100000000000001" customHeight="1" x14ac:dyDescent="0.25">
      <c r="A385"/>
      <c r="B385"/>
      <c r="C385"/>
      <c r="D385"/>
      <c r="E385"/>
      <c r="F385"/>
      <c r="G385"/>
      <c r="I385"/>
      <c r="J385"/>
      <c r="K385"/>
      <c r="L385"/>
      <c r="M385"/>
      <c r="N385"/>
      <c r="O385"/>
      <c r="P385"/>
      <c r="Q385"/>
      <c r="R385"/>
      <c r="S385"/>
      <c r="T385"/>
      <c r="U385"/>
    </row>
    <row r="386" spans="1:21" s="48" customFormat="1" ht="20.100000000000001" customHeight="1" x14ac:dyDescent="0.25">
      <c r="A386"/>
      <c r="B386"/>
      <c r="C386"/>
      <c r="D386"/>
      <c r="E386"/>
      <c r="F386"/>
      <c r="G386"/>
      <c r="I386"/>
      <c r="J386"/>
      <c r="K386"/>
      <c r="L386"/>
      <c r="M386"/>
      <c r="N386"/>
      <c r="O386"/>
      <c r="P386"/>
      <c r="Q386"/>
      <c r="R386"/>
      <c r="S386"/>
      <c r="T386"/>
      <c r="U386"/>
    </row>
    <row r="387" spans="1:21" s="48" customFormat="1" ht="20.100000000000001" customHeight="1" x14ac:dyDescent="0.25">
      <c r="A387" s="2"/>
      <c r="B387" s="2"/>
      <c r="C387" s="2"/>
      <c r="D387"/>
      <c r="E387"/>
      <c r="F387"/>
      <c r="G387"/>
      <c r="I387"/>
      <c r="J387"/>
      <c r="K387"/>
      <c r="L387"/>
      <c r="M387"/>
      <c r="N387"/>
      <c r="O387"/>
      <c r="P387"/>
      <c r="Q387"/>
      <c r="R387"/>
      <c r="S387"/>
      <c r="T387"/>
      <c r="U387"/>
    </row>
    <row r="388" spans="1:21" s="48" customFormat="1" ht="20.100000000000001" customHeight="1" x14ac:dyDescent="0.25">
      <c r="A388" s="1"/>
      <c r="B388" s="1"/>
      <c r="C388" s="1"/>
      <c r="D388"/>
      <c r="E388"/>
      <c r="F388"/>
      <c r="G388"/>
      <c r="I388"/>
      <c r="J388"/>
      <c r="K388"/>
      <c r="L388"/>
      <c r="M388"/>
      <c r="N388"/>
      <c r="O388"/>
      <c r="P388"/>
      <c r="Q388"/>
      <c r="R388"/>
      <c r="S388"/>
      <c r="T388"/>
      <c r="U388"/>
    </row>
    <row r="389" spans="1:21" s="48" customFormat="1" ht="20.100000000000001" customHeight="1" x14ac:dyDescent="0.25">
      <c r="A389" s="1"/>
      <c r="B389" s="1"/>
      <c r="C389" s="1"/>
      <c r="D389"/>
      <c r="E389"/>
      <c r="F389"/>
      <c r="G389"/>
      <c r="I389"/>
      <c r="J389"/>
      <c r="K389"/>
      <c r="L389"/>
      <c r="M389"/>
      <c r="N389"/>
      <c r="O389"/>
      <c r="P389"/>
      <c r="Q389"/>
      <c r="R389"/>
      <c r="S389"/>
      <c r="T389"/>
      <c r="U389"/>
    </row>
    <row r="390" spans="1:21" s="48" customFormat="1" ht="20.100000000000001" customHeight="1" x14ac:dyDescent="0.25">
      <c r="A390"/>
      <c r="B390"/>
      <c r="C390"/>
      <c r="D390"/>
      <c r="E390"/>
      <c r="F390"/>
      <c r="G390"/>
      <c r="I390"/>
      <c r="J390"/>
      <c r="K390"/>
      <c r="L390"/>
      <c r="M390"/>
      <c r="N390"/>
      <c r="O390"/>
      <c r="P390"/>
      <c r="Q390"/>
      <c r="R390"/>
      <c r="S390"/>
      <c r="T390"/>
      <c r="U390"/>
    </row>
    <row r="391" spans="1:21" s="48" customFormat="1" ht="20.100000000000001" customHeight="1" x14ac:dyDescent="0.25">
      <c r="A391" s="1"/>
      <c r="B391" s="1"/>
      <c r="C391" s="1"/>
      <c r="D391"/>
      <c r="E391"/>
      <c r="F391"/>
      <c r="G391"/>
      <c r="I391"/>
      <c r="J391"/>
      <c r="K391"/>
      <c r="L391"/>
      <c r="M391"/>
      <c r="N391"/>
      <c r="O391"/>
      <c r="P391"/>
      <c r="Q391"/>
      <c r="R391"/>
      <c r="S391"/>
      <c r="T391"/>
      <c r="U391"/>
    </row>
    <row r="392" spans="1:21" s="48" customFormat="1" ht="20.100000000000001" customHeight="1" x14ac:dyDescent="0.25">
      <c r="A392"/>
      <c r="B392"/>
      <c r="C392"/>
      <c r="D392"/>
      <c r="E392"/>
      <c r="F392"/>
      <c r="G392"/>
      <c r="I392"/>
      <c r="J392"/>
      <c r="K392"/>
      <c r="L392"/>
      <c r="M392"/>
      <c r="N392"/>
      <c r="O392"/>
      <c r="P392"/>
      <c r="Q392"/>
      <c r="R392"/>
      <c r="S392"/>
      <c r="T392"/>
      <c r="U392"/>
    </row>
    <row r="393" spans="1:21" s="48" customFormat="1" ht="20.100000000000001" customHeight="1" x14ac:dyDescent="0.25">
      <c r="A393"/>
      <c r="B393"/>
      <c r="C393"/>
      <c r="D393"/>
      <c r="E393"/>
      <c r="F393"/>
      <c r="G393"/>
      <c r="I393"/>
      <c r="J393"/>
      <c r="K393"/>
      <c r="L393"/>
      <c r="M393"/>
      <c r="N393"/>
      <c r="O393"/>
      <c r="P393"/>
      <c r="Q393"/>
      <c r="R393"/>
      <c r="S393"/>
      <c r="T393"/>
      <c r="U393"/>
    </row>
    <row r="394" spans="1:21" s="48" customFormat="1" ht="20.100000000000001" customHeight="1" x14ac:dyDescent="0.25">
      <c r="A394" s="2"/>
      <c r="B394" s="2"/>
      <c r="C394" s="2"/>
      <c r="D394"/>
      <c r="E394"/>
      <c r="F394"/>
      <c r="G394"/>
      <c r="I394"/>
      <c r="J394"/>
      <c r="K394"/>
      <c r="L394"/>
      <c r="M394"/>
      <c r="N394"/>
      <c r="O394"/>
      <c r="P394"/>
      <c r="Q394"/>
      <c r="R394"/>
      <c r="S394"/>
      <c r="T394"/>
      <c r="U394"/>
    </row>
    <row r="395" spans="1:21" s="48" customFormat="1" ht="20.100000000000001" customHeight="1" x14ac:dyDescent="0.25">
      <c r="A395" s="1"/>
      <c r="B395" s="1"/>
      <c r="C395" s="1"/>
      <c r="D395"/>
      <c r="E395"/>
      <c r="F395"/>
      <c r="G395"/>
      <c r="I395"/>
      <c r="J395"/>
      <c r="K395"/>
      <c r="L395"/>
      <c r="M395"/>
      <c r="N395"/>
      <c r="O395"/>
      <c r="P395"/>
      <c r="Q395"/>
      <c r="R395"/>
      <c r="S395"/>
      <c r="T395"/>
      <c r="U395"/>
    </row>
    <row r="396" spans="1:21" s="48" customFormat="1" ht="20.100000000000001" customHeight="1" x14ac:dyDescent="0.25">
      <c r="A396" s="1"/>
      <c r="B396" s="1"/>
      <c r="C396" s="1"/>
      <c r="D396"/>
      <c r="E396"/>
      <c r="F396"/>
      <c r="G396"/>
      <c r="I396"/>
      <c r="J396"/>
      <c r="K396"/>
      <c r="L396"/>
      <c r="M396"/>
      <c r="N396"/>
      <c r="O396"/>
      <c r="P396"/>
      <c r="Q396"/>
      <c r="R396"/>
      <c r="S396"/>
      <c r="T396"/>
      <c r="U396"/>
    </row>
    <row r="397" spans="1:21" s="48" customFormat="1" ht="20.100000000000001" customHeight="1" x14ac:dyDescent="0.25">
      <c r="A397"/>
      <c r="B397"/>
      <c r="C397"/>
      <c r="D397"/>
      <c r="E397"/>
      <c r="F397"/>
      <c r="G397"/>
      <c r="I397"/>
      <c r="J397"/>
      <c r="K397"/>
      <c r="L397"/>
      <c r="M397"/>
      <c r="N397"/>
      <c r="O397"/>
      <c r="P397"/>
      <c r="Q397"/>
      <c r="R397"/>
      <c r="S397"/>
      <c r="T397"/>
      <c r="U397"/>
    </row>
    <row r="398" spans="1:21" s="48" customFormat="1" ht="20.100000000000001" customHeight="1" x14ac:dyDescent="0.25">
      <c r="A398" s="1"/>
      <c r="B398" s="1"/>
      <c r="C398" s="1"/>
      <c r="D398"/>
      <c r="E398"/>
      <c r="F398"/>
      <c r="G398"/>
      <c r="I398"/>
      <c r="J398"/>
      <c r="K398"/>
      <c r="L398"/>
      <c r="M398"/>
      <c r="N398"/>
      <c r="O398"/>
      <c r="P398"/>
      <c r="Q398"/>
      <c r="R398"/>
      <c r="S398"/>
      <c r="T398"/>
      <c r="U398"/>
    </row>
    <row r="399" spans="1:21" s="48" customFormat="1" ht="20.100000000000001" customHeight="1" x14ac:dyDescent="0.25">
      <c r="A399"/>
      <c r="B399"/>
      <c r="C399"/>
      <c r="D399"/>
      <c r="E399"/>
      <c r="F399"/>
      <c r="G399"/>
      <c r="I399"/>
      <c r="J399"/>
      <c r="K399"/>
      <c r="L399"/>
      <c r="M399"/>
      <c r="N399"/>
      <c r="O399"/>
      <c r="P399"/>
      <c r="Q399"/>
      <c r="R399"/>
      <c r="S399"/>
      <c r="T399"/>
      <c r="U399"/>
    </row>
    <row r="400" spans="1:21" s="48" customFormat="1" ht="20.100000000000001" customHeight="1" x14ac:dyDescent="0.25">
      <c r="A400"/>
      <c r="B400"/>
      <c r="C400"/>
      <c r="D400"/>
      <c r="E400"/>
      <c r="F400"/>
      <c r="G400"/>
      <c r="I400"/>
      <c r="J400"/>
      <c r="K400"/>
      <c r="L400"/>
      <c r="M400"/>
      <c r="N400"/>
      <c r="O400"/>
      <c r="P400"/>
      <c r="Q400"/>
      <c r="R400"/>
      <c r="S400"/>
      <c r="T400"/>
      <c r="U400"/>
    </row>
    <row r="401" spans="1:21" s="48" customFormat="1" ht="20.100000000000001" customHeight="1" x14ac:dyDescent="0.25">
      <c r="A401" s="2"/>
      <c r="B401" s="2"/>
      <c r="C401" s="2"/>
      <c r="D401"/>
      <c r="E401"/>
      <c r="F401"/>
      <c r="G401"/>
      <c r="I401"/>
      <c r="J401"/>
      <c r="K401"/>
      <c r="L401"/>
      <c r="M401"/>
      <c r="N401"/>
      <c r="O401"/>
      <c r="P401"/>
      <c r="Q401"/>
      <c r="R401"/>
      <c r="S401"/>
      <c r="T401"/>
      <c r="U401"/>
    </row>
    <row r="402" spans="1:21" s="48" customFormat="1" ht="20.100000000000001" customHeight="1" x14ac:dyDescent="0.25">
      <c r="A402" s="1"/>
      <c r="B402" s="1"/>
      <c r="C402" s="1"/>
      <c r="D402"/>
      <c r="E402"/>
      <c r="F402"/>
      <c r="G402"/>
      <c r="I402"/>
      <c r="J402"/>
      <c r="K402"/>
      <c r="L402"/>
      <c r="M402"/>
      <c r="N402"/>
      <c r="O402"/>
      <c r="P402"/>
      <c r="Q402"/>
      <c r="R402"/>
      <c r="S402"/>
      <c r="T402"/>
      <c r="U402"/>
    </row>
    <row r="403" spans="1:21" s="48" customFormat="1" ht="20.100000000000001" customHeight="1" x14ac:dyDescent="0.25">
      <c r="A403" s="1"/>
      <c r="B403" s="1"/>
      <c r="C403" s="1"/>
      <c r="D403"/>
      <c r="E403"/>
      <c r="F403"/>
      <c r="G403"/>
      <c r="I403"/>
      <c r="J403"/>
      <c r="K403"/>
      <c r="L403"/>
      <c r="M403"/>
      <c r="N403"/>
      <c r="O403"/>
      <c r="P403"/>
      <c r="Q403"/>
      <c r="R403"/>
      <c r="S403"/>
      <c r="T403"/>
      <c r="U403"/>
    </row>
    <row r="404" spans="1:21" s="48" customFormat="1" ht="20.100000000000001" customHeight="1" x14ac:dyDescent="0.25">
      <c r="A404"/>
      <c r="B404"/>
      <c r="C404"/>
      <c r="D404"/>
      <c r="E404"/>
      <c r="F404"/>
      <c r="G404"/>
      <c r="I404"/>
      <c r="J404"/>
      <c r="K404"/>
      <c r="L404"/>
      <c r="M404"/>
      <c r="N404"/>
      <c r="O404"/>
      <c r="P404"/>
      <c r="Q404"/>
      <c r="R404"/>
      <c r="S404"/>
      <c r="T404"/>
      <c r="U404"/>
    </row>
    <row r="405" spans="1:21" s="48" customFormat="1" ht="20.100000000000001" customHeight="1" x14ac:dyDescent="0.25">
      <c r="A405" s="1"/>
      <c r="B405" s="1"/>
      <c r="C405" s="1"/>
      <c r="D405"/>
      <c r="E405"/>
      <c r="F405"/>
      <c r="G405"/>
      <c r="I405"/>
      <c r="J405"/>
      <c r="K405"/>
      <c r="L405"/>
      <c r="M405"/>
      <c r="N405"/>
      <c r="O405"/>
      <c r="P405"/>
      <c r="Q405"/>
      <c r="R405"/>
      <c r="S405"/>
      <c r="T405"/>
      <c r="U405"/>
    </row>
    <row r="406" spans="1:21" s="48" customFormat="1" ht="20.100000000000001" customHeight="1" x14ac:dyDescent="0.25">
      <c r="A406"/>
      <c r="B406"/>
      <c r="C406"/>
      <c r="D406"/>
      <c r="E406"/>
      <c r="F406"/>
      <c r="G406"/>
      <c r="I406"/>
      <c r="J406"/>
      <c r="K406"/>
      <c r="L406"/>
      <c r="M406"/>
      <c r="N406"/>
      <c r="O406"/>
      <c r="P406"/>
      <c r="Q406"/>
      <c r="R406"/>
      <c r="S406"/>
      <c r="T406"/>
      <c r="U406"/>
    </row>
    <row r="407" spans="1:21" s="48" customFormat="1" ht="20.100000000000001" customHeight="1" x14ac:dyDescent="0.25">
      <c r="A407"/>
      <c r="B407"/>
      <c r="C407"/>
      <c r="D407"/>
      <c r="E407"/>
      <c r="F407"/>
      <c r="G407"/>
      <c r="I407"/>
      <c r="J407"/>
      <c r="K407"/>
      <c r="L407"/>
      <c r="M407"/>
      <c r="N407"/>
      <c r="O407"/>
      <c r="P407"/>
      <c r="Q407"/>
      <c r="R407"/>
      <c r="S407"/>
      <c r="T407"/>
      <c r="U407"/>
    </row>
    <row r="408" spans="1:21" s="48" customFormat="1" ht="20.100000000000001" customHeight="1" x14ac:dyDescent="0.25">
      <c r="A408" s="2"/>
      <c r="B408" s="2"/>
      <c r="C408" s="2"/>
      <c r="D408"/>
      <c r="E408"/>
      <c r="F408"/>
      <c r="G408"/>
      <c r="I408"/>
      <c r="J408"/>
      <c r="K408"/>
      <c r="L408"/>
      <c r="M408"/>
      <c r="N408"/>
      <c r="O408"/>
      <c r="P408"/>
      <c r="Q408"/>
      <c r="R408"/>
      <c r="S408"/>
      <c r="T408"/>
      <c r="U408"/>
    </row>
    <row r="409" spans="1:21" s="48" customFormat="1" ht="20.100000000000001" customHeight="1" x14ac:dyDescent="0.25">
      <c r="A409" s="1"/>
      <c r="B409" s="1"/>
      <c r="C409" s="1"/>
      <c r="D409"/>
      <c r="E409"/>
      <c r="F409"/>
      <c r="G409"/>
      <c r="I409"/>
      <c r="J409"/>
      <c r="K409"/>
      <c r="L409"/>
      <c r="M409"/>
      <c r="N409"/>
      <c r="O409"/>
      <c r="P409"/>
      <c r="Q409"/>
      <c r="R409"/>
      <c r="S409"/>
      <c r="T409"/>
      <c r="U409"/>
    </row>
    <row r="410" spans="1:21" s="48" customFormat="1" ht="20.100000000000001" customHeight="1" x14ac:dyDescent="0.25">
      <c r="A410" s="1"/>
      <c r="B410" s="1"/>
      <c r="C410" s="1"/>
      <c r="D410"/>
      <c r="E410"/>
      <c r="F410"/>
      <c r="G410"/>
      <c r="I410"/>
      <c r="J410"/>
      <c r="K410"/>
      <c r="L410"/>
      <c r="M410"/>
      <c r="N410"/>
      <c r="O410"/>
      <c r="P410"/>
      <c r="Q410"/>
      <c r="R410"/>
      <c r="S410"/>
      <c r="T410"/>
      <c r="U410"/>
    </row>
    <row r="411" spans="1:21" s="48" customFormat="1" ht="20.100000000000001" customHeight="1" x14ac:dyDescent="0.25">
      <c r="A411"/>
      <c r="B411"/>
      <c r="C411"/>
      <c r="D411"/>
      <c r="E411"/>
      <c r="F411"/>
      <c r="G411"/>
      <c r="I411"/>
      <c r="J411"/>
      <c r="K411"/>
      <c r="L411"/>
      <c r="M411"/>
      <c r="N411"/>
      <c r="O411"/>
      <c r="P411"/>
      <c r="Q411"/>
      <c r="R411"/>
      <c r="S411"/>
      <c r="T411"/>
      <c r="U411"/>
    </row>
    <row r="412" spans="1:21" s="48" customFormat="1" ht="20.100000000000001" customHeight="1" x14ac:dyDescent="0.25">
      <c r="A412" s="1"/>
      <c r="B412" s="1"/>
      <c r="C412" s="1"/>
      <c r="D412"/>
      <c r="E412"/>
      <c r="F412"/>
      <c r="G412"/>
      <c r="I412"/>
      <c r="J412"/>
      <c r="K412"/>
      <c r="L412"/>
      <c r="M412"/>
      <c r="N412"/>
      <c r="O412"/>
      <c r="P412"/>
      <c r="Q412"/>
      <c r="R412"/>
      <c r="S412"/>
      <c r="T412"/>
      <c r="U412"/>
    </row>
    <row r="413" spans="1:21" s="48" customFormat="1" ht="20.100000000000001" customHeight="1" x14ac:dyDescent="0.25">
      <c r="A413"/>
      <c r="B413"/>
      <c r="C413"/>
      <c r="D413"/>
      <c r="E413"/>
      <c r="F413"/>
      <c r="G413"/>
      <c r="I413"/>
      <c r="J413"/>
      <c r="K413"/>
      <c r="L413"/>
      <c r="M413"/>
      <c r="N413"/>
      <c r="O413"/>
      <c r="P413"/>
      <c r="Q413"/>
      <c r="R413"/>
      <c r="S413"/>
      <c r="T413"/>
      <c r="U413"/>
    </row>
    <row r="414" spans="1:21" s="48" customFormat="1" ht="20.100000000000001" customHeight="1" x14ac:dyDescent="0.25">
      <c r="A414"/>
      <c r="B414"/>
      <c r="C414"/>
      <c r="D414"/>
      <c r="E414"/>
      <c r="F414"/>
      <c r="G414"/>
      <c r="I414"/>
      <c r="J414"/>
      <c r="K414"/>
      <c r="L414"/>
      <c r="M414"/>
      <c r="N414"/>
      <c r="O414"/>
      <c r="P414"/>
      <c r="Q414"/>
      <c r="R414"/>
      <c r="S414"/>
      <c r="T414"/>
      <c r="U414"/>
    </row>
    <row r="415" spans="1:21" s="48" customFormat="1" ht="20.100000000000001" customHeight="1" x14ac:dyDescent="0.25">
      <c r="A415" s="2"/>
      <c r="B415" s="2"/>
      <c r="C415" s="2"/>
      <c r="D415"/>
      <c r="E415"/>
      <c r="F415"/>
      <c r="G415"/>
      <c r="I415"/>
      <c r="J415"/>
      <c r="K415"/>
      <c r="L415"/>
      <c r="M415"/>
      <c r="N415"/>
      <c r="O415"/>
      <c r="P415"/>
      <c r="Q415"/>
      <c r="R415"/>
      <c r="S415"/>
      <c r="T415"/>
      <c r="U415"/>
    </row>
    <row r="416" spans="1:21" s="48" customFormat="1" ht="20.100000000000001" customHeight="1" x14ac:dyDescent="0.25">
      <c r="A416" s="1"/>
      <c r="B416" s="1"/>
      <c r="C416" s="1"/>
      <c r="D416"/>
      <c r="E416"/>
      <c r="F416"/>
      <c r="G416"/>
      <c r="I416"/>
      <c r="J416"/>
      <c r="K416"/>
      <c r="L416"/>
      <c r="M416"/>
      <c r="N416"/>
      <c r="O416"/>
      <c r="P416"/>
      <c r="Q416"/>
      <c r="R416"/>
      <c r="S416"/>
      <c r="T416"/>
      <c r="U416"/>
    </row>
    <row r="417" spans="1:21" s="48" customFormat="1" ht="20.100000000000001" customHeight="1" x14ac:dyDescent="0.25">
      <c r="A417" s="1"/>
      <c r="B417" s="1"/>
      <c r="C417" s="1"/>
      <c r="D417"/>
      <c r="E417"/>
      <c r="F417"/>
      <c r="G417"/>
      <c r="I417"/>
      <c r="J417"/>
      <c r="K417"/>
      <c r="L417"/>
      <c r="M417"/>
      <c r="N417"/>
      <c r="O417"/>
      <c r="P417"/>
      <c r="Q417"/>
      <c r="R417"/>
      <c r="S417"/>
      <c r="T417"/>
      <c r="U417"/>
    </row>
    <row r="418" spans="1:21" s="48" customFormat="1" ht="20.100000000000001" customHeight="1" x14ac:dyDescent="0.25">
      <c r="A418"/>
      <c r="B418"/>
      <c r="C418"/>
      <c r="D418"/>
      <c r="E418"/>
      <c r="F418"/>
      <c r="G418"/>
      <c r="I418"/>
      <c r="J418"/>
      <c r="K418"/>
      <c r="L418"/>
      <c r="M418"/>
      <c r="N418"/>
      <c r="O418"/>
      <c r="P418"/>
      <c r="Q418"/>
      <c r="R418"/>
      <c r="S418"/>
      <c r="T418"/>
      <c r="U418"/>
    </row>
    <row r="419" spans="1:21" s="48" customFormat="1" ht="20.100000000000001" customHeight="1" x14ac:dyDescent="0.25">
      <c r="A419" s="1"/>
      <c r="B419" s="1"/>
      <c r="C419" s="1"/>
      <c r="D419"/>
      <c r="E419"/>
      <c r="F419"/>
      <c r="G419"/>
      <c r="I419"/>
      <c r="J419"/>
      <c r="K419"/>
      <c r="L419"/>
      <c r="M419"/>
      <c r="N419"/>
      <c r="O419"/>
      <c r="P419"/>
      <c r="Q419"/>
      <c r="R419"/>
      <c r="S419"/>
      <c r="T419"/>
      <c r="U419"/>
    </row>
    <row r="420" spans="1:21" s="48" customFormat="1" ht="20.100000000000001" customHeight="1" x14ac:dyDescent="0.25">
      <c r="A420"/>
      <c r="B420"/>
      <c r="C420"/>
      <c r="D420"/>
      <c r="E420"/>
      <c r="F420"/>
      <c r="G420"/>
      <c r="I420"/>
      <c r="J420"/>
      <c r="K420"/>
      <c r="L420"/>
      <c r="M420"/>
      <c r="N420"/>
      <c r="O420"/>
      <c r="P420"/>
      <c r="Q420"/>
      <c r="R420"/>
      <c r="S420"/>
      <c r="T420"/>
      <c r="U420"/>
    </row>
    <row r="421" spans="1:21" s="48" customFormat="1" ht="20.100000000000001" customHeight="1" x14ac:dyDescent="0.25">
      <c r="A421"/>
      <c r="B421"/>
      <c r="C421"/>
      <c r="D421"/>
      <c r="E421"/>
      <c r="F421"/>
      <c r="G421"/>
      <c r="I421"/>
      <c r="J421"/>
      <c r="K421"/>
      <c r="L421"/>
      <c r="M421"/>
      <c r="N421"/>
      <c r="O421"/>
      <c r="P421"/>
      <c r="Q421"/>
      <c r="R421"/>
      <c r="S421"/>
      <c r="T421"/>
      <c r="U421"/>
    </row>
    <row r="422" spans="1:21" s="48" customFormat="1" ht="20.100000000000001" customHeight="1" x14ac:dyDescent="0.25">
      <c r="A422" s="2"/>
      <c r="B422" s="2"/>
      <c r="C422" s="2"/>
      <c r="D422"/>
      <c r="E422"/>
      <c r="F422"/>
      <c r="G422"/>
      <c r="I422"/>
      <c r="J422"/>
      <c r="K422"/>
      <c r="L422"/>
      <c r="M422"/>
      <c r="N422"/>
      <c r="O422"/>
      <c r="P422"/>
      <c r="Q422"/>
      <c r="R422"/>
      <c r="S422"/>
      <c r="T422"/>
      <c r="U422"/>
    </row>
    <row r="423" spans="1:21" s="48" customFormat="1" ht="20.100000000000001" customHeight="1" x14ac:dyDescent="0.25">
      <c r="A423" s="1"/>
      <c r="B423" s="1"/>
      <c r="C423" s="1"/>
      <c r="D423"/>
      <c r="E423"/>
      <c r="F423"/>
      <c r="G423"/>
      <c r="I423"/>
      <c r="J423"/>
      <c r="K423"/>
      <c r="L423"/>
      <c r="M423"/>
      <c r="N423"/>
      <c r="O423"/>
      <c r="P423"/>
      <c r="Q423"/>
      <c r="R423"/>
      <c r="S423"/>
      <c r="T423"/>
      <c r="U423"/>
    </row>
    <row r="424" spans="1:21" s="48" customFormat="1" ht="20.100000000000001" customHeight="1" x14ac:dyDescent="0.25">
      <c r="A424" s="1"/>
      <c r="B424" s="1"/>
      <c r="C424" s="1"/>
      <c r="D424"/>
      <c r="E424"/>
      <c r="F424"/>
      <c r="G424"/>
      <c r="I424"/>
      <c r="J424"/>
      <c r="K424"/>
      <c r="L424"/>
      <c r="M424"/>
      <c r="N424"/>
      <c r="O424"/>
      <c r="P424"/>
      <c r="Q424"/>
      <c r="R424"/>
      <c r="S424"/>
      <c r="T424"/>
      <c r="U424"/>
    </row>
    <row r="425" spans="1:21" s="48" customFormat="1" ht="20.100000000000001" customHeight="1" x14ac:dyDescent="0.25">
      <c r="A425"/>
      <c r="B425"/>
      <c r="C425"/>
      <c r="D425"/>
      <c r="E425"/>
      <c r="F425"/>
      <c r="G425"/>
      <c r="I425"/>
      <c r="J425"/>
      <c r="K425"/>
      <c r="L425"/>
      <c r="M425"/>
      <c r="N425"/>
      <c r="O425"/>
      <c r="P425"/>
      <c r="Q425"/>
      <c r="R425"/>
      <c r="S425"/>
      <c r="T425"/>
      <c r="U425"/>
    </row>
    <row r="426" spans="1:21" s="48" customFormat="1" ht="20.100000000000001" customHeight="1" x14ac:dyDescent="0.25">
      <c r="A426" s="1"/>
      <c r="B426" s="1"/>
      <c r="C426" s="1"/>
      <c r="D426"/>
      <c r="E426"/>
      <c r="F426"/>
      <c r="G426"/>
      <c r="I426"/>
      <c r="J426"/>
      <c r="K426"/>
      <c r="L426"/>
      <c r="M426"/>
      <c r="N426"/>
      <c r="O426"/>
      <c r="P426"/>
      <c r="Q426"/>
      <c r="R426"/>
      <c r="S426"/>
      <c r="T426"/>
      <c r="U426"/>
    </row>
    <row r="427" spans="1:21" s="48" customFormat="1" ht="20.100000000000001" customHeight="1" x14ac:dyDescent="0.25">
      <c r="A427"/>
      <c r="B427"/>
      <c r="C427"/>
      <c r="D427"/>
      <c r="E427"/>
      <c r="F427"/>
      <c r="G427"/>
      <c r="I427"/>
      <c r="J427"/>
      <c r="K427"/>
      <c r="L427"/>
      <c r="M427"/>
      <c r="N427"/>
      <c r="O427"/>
      <c r="P427"/>
      <c r="Q427"/>
      <c r="R427"/>
      <c r="S427"/>
      <c r="T427"/>
      <c r="U427"/>
    </row>
    <row r="428" spans="1:21" s="48" customFormat="1" ht="20.100000000000001" customHeight="1" x14ac:dyDescent="0.25">
      <c r="A428"/>
      <c r="B428"/>
      <c r="C428"/>
      <c r="D428"/>
      <c r="E428"/>
      <c r="F428"/>
      <c r="G428"/>
      <c r="I428"/>
      <c r="J428"/>
      <c r="K428"/>
      <c r="L428"/>
      <c r="M428"/>
      <c r="N428"/>
      <c r="O428"/>
      <c r="P428"/>
      <c r="Q428"/>
      <c r="R428"/>
      <c r="S428"/>
      <c r="T428"/>
      <c r="U428"/>
    </row>
    <row r="429" spans="1:21" s="48" customFormat="1" ht="20.100000000000001" customHeight="1" x14ac:dyDescent="0.25">
      <c r="A429" s="2"/>
      <c r="B429" s="2"/>
      <c r="C429" s="2"/>
      <c r="D429"/>
      <c r="E429"/>
      <c r="F429"/>
      <c r="G429"/>
      <c r="I429"/>
      <c r="J429"/>
      <c r="K429"/>
      <c r="L429"/>
      <c r="M429"/>
      <c r="N429"/>
      <c r="O429"/>
      <c r="P429"/>
      <c r="Q429"/>
      <c r="R429"/>
      <c r="S429"/>
      <c r="T429"/>
      <c r="U429"/>
    </row>
    <row r="430" spans="1:21" s="48" customFormat="1" ht="20.100000000000001" customHeight="1" x14ac:dyDescent="0.25">
      <c r="A430" s="1"/>
      <c r="B430" s="1"/>
      <c r="C430" s="1"/>
      <c r="D430"/>
      <c r="E430"/>
      <c r="F430"/>
      <c r="G430"/>
      <c r="I430"/>
      <c r="J430"/>
      <c r="K430"/>
      <c r="L430"/>
      <c r="M430"/>
      <c r="N430"/>
      <c r="O430"/>
      <c r="P430"/>
      <c r="Q430"/>
      <c r="R430"/>
      <c r="S430"/>
      <c r="T430"/>
      <c r="U430"/>
    </row>
    <row r="431" spans="1:21" s="48" customFormat="1" ht="20.100000000000001" customHeight="1" x14ac:dyDescent="0.25">
      <c r="A431" s="1"/>
      <c r="B431" s="1"/>
      <c r="C431" s="1"/>
      <c r="D431"/>
      <c r="E431"/>
      <c r="F431"/>
      <c r="G431"/>
      <c r="I431"/>
      <c r="J431"/>
      <c r="K431"/>
      <c r="L431"/>
      <c r="M431"/>
      <c r="N431"/>
      <c r="O431"/>
      <c r="P431"/>
      <c r="Q431"/>
      <c r="R431"/>
      <c r="S431"/>
      <c r="T431"/>
      <c r="U431"/>
    </row>
    <row r="432" spans="1:21" s="48" customFormat="1" ht="20.100000000000001" customHeight="1" x14ac:dyDescent="0.25">
      <c r="A432"/>
      <c r="B432"/>
      <c r="C432"/>
      <c r="D432"/>
      <c r="E432"/>
      <c r="F432"/>
      <c r="G432"/>
      <c r="I432"/>
      <c r="J432"/>
      <c r="K432"/>
      <c r="L432"/>
      <c r="M432"/>
      <c r="N432"/>
      <c r="O432"/>
      <c r="P432"/>
      <c r="Q432"/>
      <c r="R432"/>
      <c r="S432"/>
      <c r="T432"/>
      <c r="U432"/>
    </row>
    <row r="433" spans="1:21" s="48" customFormat="1" ht="20.100000000000001" customHeight="1" x14ac:dyDescent="0.25">
      <c r="A433" s="1"/>
      <c r="B433" s="1"/>
      <c r="C433" s="1"/>
      <c r="D433"/>
      <c r="E433"/>
      <c r="F433"/>
      <c r="G433"/>
      <c r="I433"/>
      <c r="J433"/>
      <c r="K433"/>
      <c r="L433"/>
      <c r="M433"/>
      <c r="N433"/>
      <c r="O433"/>
      <c r="P433"/>
      <c r="Q433"/>
      <c r="R433"/>
      <c r="S433"/>
      <c r="T433"/>
      <c r="U433"/>
    </row>
    <row r="434" spans="1:21" s="48" customFormat="1" ht="20.100000000000001" customHeight="1" x14ac:dyDescent="0.25">
      <c r="A434"/>
      <c r="B434"/>
      <c r="C434"/>
      <c r="D434"/>
      <c r="E434"/>
      <c r="F434"/>
      <c r="G434"/>
      <c r="I434"/>
      <c r="J434"/>
      <c r="K434"/>
      <c r="L434"/>
      <c r="M434"/>
      <c r="N434"/>
      <c r="O434"/>
      <c r="P434"/>
      <c r="Q434"/>
      <c r="R434"/>
      <c r="S434"/>
      <c r="T434"/>
      <c r="U434"/>
    </row>
    <row r="435" spans="1:21" s="48" customFormat="1" ht="20.100000000000001" customHeight="1" x14ac:dyDescent="0.25">
      <c r="A435"/>
      <c r="B435"/>
      <c r="C435"/>
      <c r="D435"/>
      <c r="E435"/>
      <c r="F435"/>
      <c r="G435"/>
      <c r="I435"/>
      <c r="J435"/>
      <c r="K435"/>
      <c r="L435"/>
      <c r="M435"/>
      <c r="N435"/>
      <c r="O435"/>
      <c r="P435"/>
      <c r="Q435"/>
      <c r="R435"/>
      <c r="S435"/>
      <c r="T435"/>
      <c r="U435"/>
    </row>
    <row r="436" spans="1:21" s="48" customFormat="1" ht="20.100000000000001" customHeight="1" x14ac:dyDescent="0.25">
      <c r="A436" s="2"/>
      <c r="B436" s="2"/>
      <c r="C436" s="2"/>
      <c r="D436"/>
      <c r="E436"/>
      <c r="F436"/>
      <c r="G436"/>
      <c r="I436"/>
      <c r="J436"/>
      <c r="K436"/>
      <c r="L436"/>
      <c r="M436"/>
      <c r="N436"/>
      <c r="O436"/>
      <c r="P436"/>
      <c r="Q436"/>
      <c r="R436"/>
      <c r="S436"/>
      <c r="T436"/>
      <c r="U436"/>
    </row>
    <row r="437" spans="1:21" s="48" customFormat="1" ht="20.100000000000001" customHeight="1" x14ac:dyDescent="0.25">
      <c r="A437" s="1"/>
      <c r="B437" s="1"/>
      <c r="C437" s="1"/>
      <c r="D437"/>
      <c r="E437"/>
      <c r="F437"/>
      <c r="G437"/>
      <c r="I437"/>
      <c r="J437"/>
      <c r="K437"/>
      <c r="L437"/>
      <c r="M437"/>
      <c r="N437"/>
      <c r="O437"/>
      <c r="P437"/>
      <c r="Q437"/>
      <c r="R437"/>
      <c r="S437"/>
      <c r="T437"/>
      <c r="U437"/>
    </row>
    <row r="438" spans="1:21" s="48" customFormat="1" ht="20.100000000000001" customHeight="1" x14ac:dyDescent="0.25">
      <c r="A438" s="1"/>
      <c r="B438" s="1"/>
      <c r="C438" s="1"/>
      <c r="D438"/>
      <c r="E438"/>
      <c r="F438"/>
      <c r="G438"/>
      <c r="I438"/>
      <c r="J438"/>
      <c r="K438"/>
      <c r="L438"/>
      <c r="M438"/>
      <c r="N438"/>
      <c r="O438"/>
      <c r="P438"/>
      <c r="Q438"/>
      <c r="R438"/>
      <c r="S438"/>
      <c r="T438"/>
      <c r="U438"/>
    </row>
    <row r="439" spans="1:21" s="48" customFormat="1" ht="20.100000000000001" customHeight="1" x14ac:dyDescent="0.25">
      <c r="A439"/>
      <c r="B439"/>
      <c r="C439"/>
      <c r="D439"/>
      <c r="E439"/>
      <c r="F439"/>
      <c r="G439"/>
      <c r="I439"/>
      <c r="J439"/>
      <c r="K439"/>
      <c r="L439"/>
      <c r="M439"/>
      <c r="N439"/>
      <c r="O439"/>
      <c r="P439"/>
      <c r="Q439"/>
      <c r="R439"/>
      <c r="S439"/>
      <c r="T439"/>
      <c r="U439"/>
    </row>
    <row r="440" spans="1:21" s="48" customFormat="1" ht="20.100000000000001" customHeight="1" x14ac:dyDescent="0.25">
      <c r="A440" s="1"/>
      <c r="B440" s="1"/>
      <c r="C440" s="1"/>
      <c r="D440"/>
      <c r="E440"/>
      <c r="F440"/>
      <c r="G440"/>
      <c r="I440"/>
      <c r="J440"/>
      <c r="K440"/>
      <c r="L440"/>
      <c r="M440"/>
      <c r="N440"/>
      <c r="O440"/>
      <c r="P440"/>
      <c r="Q440"/>
      <c r="R440"/>
      <c r="S440"/>
      <c r="T440"/>
      <c r="U440"/>
    </row>
    <row r="441" spans="1:21" s="48" customFormat="1" ht="20.100000000000001" customHeight="1" x14ac:dyDescent="0.25">
      <c r="A441"/>
      <c r="B441"/>
      <c r="C441"/>
      <c r="D441"/>
      <c r="E441"/>
      <c r="F441"/>
      <c r="G441"/>
      <c r="I441"/>
      <c r="J441"/>
      <c r="K441"/>
      <c r="L441"/>
      <c r="M441"/>
      <c r="N441"/>
      <c r="O441"/>
      <c r="P441"/>
      <c r="Q441"/>
      <c r="R441"/>
      <c r="S441"/>
      <c r="T441"/>
      <c r="U441"/>
    </row>
    <row r="442" spans="1:21" s="48" customFormat="1" ht="20.100000000000001" customHeight="1" x14ac:dyDescent="0.25">
      <c r="A442"/>
      <c r="B442"/>
      <c r="C442"/>
      <c r="D442"/>
      <c r="E442"/>
      <c r="F442"/>
      <c r="G442"/>
      <c r="I442"/>
      <c r="J442"/>
      <c r="K442"/>
      <c r="L442"/>
      <c r="M442"/>
      <c r="N442"/>
      <c r="O442"/>
      <c r="P442"/>
      <c r="Q442"/>
      <c r="R442"/>
      <c r="S442"/>
      <c r="T442"/>
      <c r="U442"/>
    </row>
    <row r="443" spans="1:21" s="48" customFormat="1" ht="20.100000000000001" customHeight="1" x14ac:dyDescent="0.25">
      <c r="A443" s="2"/>
      <c r="B443" s="2"/>
      <c r="C443" s="2"/>
      <c r="D443"/>
      <c r="E443"/>
      <c r="F443"/>
      <c r="G443"/>
      <c r="I443"/>
      <c r="J443"/>
      <c r="K443"/>
      <c r="L443"/>
      <c r="M443"/>
      <c r="N443"/>
      <c r="O443"/>
      <c r="P443"/>
      <c r="Q443"/>
      <c r="R443"/>
      <c r="S443"/>
      <c r="T443"/>
      <c r="U443"/>
    </row>
    <row r="444" spans="1:21" s="48" customFormat="1" ht="20.100000000000001" customHeight="1" x14ac:dyDescent="0.25">
      <c r="A444" s="1"/>
      <c r="B444" s="1"/>
      <c r="C444" s="1"/>
      <c r="D444"/>
      <c r="E444"/>
      <c r="F444"/>
      <c r="G444"/>
      <c r="I444"/>
      <c r="J444"/>
      <c r="K444"/>
      <c r="L444"/>
      <c r="M444"/>
      <c r="N444"/>
      <c r="O444"/>
      <c r="P444"/>
      <c r="Q444"/>
      <c r="R444"/>
      <c r="S444"/>
      <c r="T444"/>
      <c r="U444"/>
    </row>
    <row r="445" spans="1:21" s="48" customFormat="1" ht="20.100000000000001" customHeight="1" x14ac:dyDescent="0.25">
      <c r="A445" s="1"/>
      <c r="B445" s="1"/>
      <c r="C445" s="1"/>
      <c r="D445"/>
      <c r="E445"/>
      <c r="F445"/>
      <c r="G445"/>
      <c r="I445"/>
      <c r="J445"/>
      <c r="K445"/>
      <c r="L445"/>
      <c r="M445"/>
      <c r="N445"/>
      <c r="O445"/>
      <c r="P445"/>
      <c r="Q445"/>
      <c r="R445"/>
      <c r="S445"/>
      <c r="T445"/>
      <c r="U445"/>
    </row>
    <row r="446" spans="1:21" s="48" customFormat="1" ht="20.100000000000001" customHeight="1" x14ac:dyDescent="0.25">
      <c r="A446"/>
      <c r="B446"/>
      <c r="C446"/>
      <c r="D446"/>
      <c r="E446"/>
      <c r="F446"/>
      <c r="G446"/>
      <c r="I446"/>
      <c r="J446"/>
      <c r="K446"/>
      <c r="L446"/>
      <c r="M446"/>
      <c r="N446"/>
      <c r="O446"/>
      <c r="P446"/>
      <c r="Q446"/>
      <c r="R446"/>
      <c r="S446"/>
      <c r="T446"/>
      <c r="U446"/>
    </row>
    <row r="447" spans="1:21" s="48" customFormat="1" ht="20.100000000000001" customHeight="1" x14ac:dyDescent="0.25">
      <c r="A447" s="1"/>
      <c r="B447" s="1"/>
      <c r="C447" s="1"/>
      <c r="D447"/>
      <c r="E447"/>
      <c r="F447"/>
      <c r="G447"/>
      <c r="I447"/>
      <c r="J447"/>
      <c r="K447"/>
      <c r="L447"/>
      <c r="M447"/>
      <c r="N447"/>
      <c r="O447"/>
      <c r="P447"/>
      <c r="Q447"/>
      <c r="R447"/>
      <c r="S447"/>
      <c r="T447"/>
      <c r="U447"/>
    </row>
    <row r="448" spans="1:21" s="48" customFormat="1" ht="20.100000000000001" customHeight="1" x14ac:dyDescent="0.25">
      <c r="A448"/>
      <c r="B448"/>
      <c r="C448"/>
      <c r="D448"/>
      <c r="E448"/>
      <c r="F448"/>
      <c r="G448"/>
      <c r="I448"/>
      <c r="J448"/>
      <c r="K448"/>
      <c r="L448"/>
      <c r="M448"/>
      <c r="N448"/>
      <c r="O448"/>
      <c r="P448"/>
      <c r="Q448"/>
      <c r="R448"/>
      <c r="S448"/>
      <c r="T448"/>
      <c r="U448"/>
    </row>
    <row r="449" spans="1:21" s="48" customFormat="1" ht="20.100000000000001" customHeight="1" x14ac:dyDescent="0.25">
      <c r="A449"/>
      <c r="B449"/>
      <c r="C449"/>
      <c r="D449"/>
      <c r="E449"/>
      <c r="F449"/>
      <c r="G449"/>
      <c r="I449"/>
      <c r="J449"/>
      <c r="K449"/>
      <c r="L449"/>
      <c r="M449"/>
      <c r="N449"/>
      <c r="O449"/>
      <c r="P449"/>
      <c r="Q449"/>
      <c r="R449"/>
      <c r="S449"/>
      <c r="T449"/>
      <c r="U449"/>
    </row>
    <row r="450" spans="1:21" s="48" customFormat="1" ht="20.100000000000001" customHeight="1" x14ac:dyDescent="0.25">
      <c r="A450" s="2"/>
      <c r="B450" s="2"/>
      <c r="C450" s="2"/>
      <c r="D450"/>
      <c r="E450"/>
      <c r="F450"/>
      <c r="G450"/>
      <c r="I450"/>
      <c r="J450"/>
      <c r="K450"/>
      <c r="L450"/>
      <c r="M450"/>
      <c r="N450"/>
      <c r="O450"/>
      <c r="P450"/>
      <c r="Q450"/>
      <c r="R450"/>
      <c r="S450"/>
      <c r="T450"/>
      <c r="U450"/>
    </row>
    <row r="451" spans="1:21" s="48" customFormat="1" ht="20.100000000000001" customHeight="1" x14ac:dyDescent="0.25">
      <c r="A451" s="1"/>
      <c r="B451" s="1"/>
      <c r="C451" s="1"/>
      <c r="D451"/>
      <c r="E451"/>
      <c r="F451"/>
      <c r="G451"/>
      <c r="I451"/>
      <c r="J451"/>
      <c r="K451"/>
      <c r="L451"/>
      <c r="M451"/>
      <c r="N451"/>
      <c r="O451"/>
      <c r="P451"/>
      <c r="Q451"/>
      <c r="R451"/>
      <c r="S451"/>
      <c r="T451"/>
      <c r="U451"/>
    </row>
    <row r="452" spans="1:21" s="48" customFormat="1" ht="20.100000000000001" customHeight="1" x14ac:dyDescent="0.25">
      <c r="A452" s="1"/>
      <c r="B452" s="1"/>
      <c r="C452" s="1"/>
      <c r="D452"/>
      <c r="E452"/>
      <c r="F452"/>
      <c r="G452"/>
      <c r="I452"/>
      <c r="J452"/>
      <c r="K452"/>
      <c r="L452"/>
      <c r="M452"/>
      <c r="N452"/>
      <c r="O452"/>
      <c r="P452"/>
      <c r="Q452"/>
      <c r="R452"/>
      <c r="S452"/>
      <c r="T452"/>
      <c r="U452"/>
    </row>
    <row r="453" spans="1:21" s="48" customFormat="1" ht="20.100000000000001" customHeight="1" x14ac:dyDescent="0.25">
      <c r="A453"/>
      <c r="B453"/>
      <c r="C453"/>
      <c r="D453"/>
      <c r="E453"/>
      <c r="F453"/>
      <c r="G453"/>
      <c r="I453"/>
      <c r="J453"/>
      <c r="K453"/>
      <c r="L453"/>
      <c r="M453"/>
      <c r="N453"/>
      <c r="O453"/>
      <c r="P453"/>
      <c r="Q453"/>
      <c r="R453"/>
      <c r="S453"/>
      <c r="T453"/>
      <c r="U453"/>
    </row>
    <row r="454" spans="1:21" s="48" customFormat="1" ht="20.100000000000001" customHeight="1" x14ac:dyDescent="0.25">
      <c r="A454" s="1"/>
      <c r="B454" s="1"/>
      <c r="C454" s="1"/>
      <c r="D454"/>
      <c r="E454"/>
      <c r="F454"/>
      <c r="G454"/>
      <c r="I454"/>
      <c r="J454"/>
      <c r="K454"/>
      <c r="L454"/>
      <c r="M454"/>
      <c r="N454"/>
      <c r="O454"/>
      <c r="P454"/>
      <c r="Q454"/>
      <c r="R454"/>
      <c r="S454"/>
      <c r="T454"/>
      <c r="U454"/>
    </row>
    <row r="455" spans="1:21" s="48" customFormat="1" ht="20.100000000000001" customHeight="1" x14ac:dyDescent="0.25">
      <c r="A455"/>
      <c r="B455"/>
      <c r="C455"/>
      <c r="D455"/>
      <c r="E455"/>
      <c r="F455"/>
      <c r="G455"/>
      <c r="I455"/>
      <c r="J455"/>
      <c r="K455"/>
      <c r="L455"/>
      <c r="M455"/>
      <c r="N455"/>
      <c r="O455"/>
      <c r="P455"/>
      <c r="Q455"/>
      <c r="R455"/>
      <c r="S455"/>
      <c r="T455"/>
      <c r="U455"/>
    </row>
    <row r="456" spans="1:21" s="48" customFormat="1" ht="20.100000000000001" customHeight="1" x14ac:dyDescent="0.25">
      <c r="A456"/>
      <c r="B456"/>
      <c r="C456"/>
      <c r="D456"/>
      <c r="E456"/>
      <c r="F456"/>
      <c r="G456"/>
      <c r="I456"/>
      <c r="J456"/>
      <c r="K456"/>
      <c r="L456"/>
      <c r="M456"/>
      <c r="N456"/>
      <c r="O456"/>
      <c r="P456"/>
      <c r="Q456"/>
      <c r="R456"/>
      <c r="S456"/>
      <c r="T456"/>
      <c r="U456"/>
    </row>
    <row r="457" spans="1:21" s="48" customFormat="1" ht="20.100000000000001" customHeight="1" x14ac:dyDescent="0.25">
      <c r="A457" s="2"/>
      <c r="B457" s="2"/>
      <c r="C457" s="2"/>
      <c r="D457"/>
      <c r="E457"/>
      <c r="F457"/>
      <c r="G457"/>
      <c r="I457"/>
      <c r="J457"/>
      <c r="K457"/>
      <c r="L457"/>
      <c r="M457"/>
      <c r="N457"/>
      <c r="O457"/>
      <c r="P457"/>
      <c r="Q457"/>
      <c r="R457"/>
      <c r="S457"/>
      <c r="T457"/>
      <c r="U457"/>
    </row>
    <row r="458" spans="1:21" s="48" customFormat="1" ht="20.100000000000001" customHeight="1" x14ac:dyDescent="0.25">
      <c r="A458" s="1"/>
      <c r="B458" s="1"/>
      <c r="C458" s="1"/>
      <c r="D458"/>
      <c r="E458"/>
      <c r="F458"/>
      <c r="G458"/>
      <c r="I458"/>
      <c r="J458"/>
      <c r="K458"/>
      <c r="L458"/>
      <c r="M458"/>
      <c r="N458"/>
      <c r="O458"/>
      <c r="P458"/>
      <c r="Q458"/>
      <c r="R458"/>
      <c r="S458"/>
      <c r="T458"/>
      <c r="U458"/>
    </row>
    <row r="459" spans="1:21" s="48" customFormat="1" ht="20.100000000000001" customHeight="1" x14ac:dyDescent="0.25">
      <c r="A459" s="1"/>
      <c r="B459" s="1"/>
      <c r="C459" s="1"/>
      <c r="D459"/>
      <c r="E459"/>
      <c r="F459"/>
      <c r="G459"/>
      <c r="I459"/>
      <c r="J459"/>
      <c r="K459"/>
      <c r="L459"/>
      <c r="M459"/>
      <c r="N459"/>
      <c r="O459"/>
      <c r="P459"/>
      <c r="Q459"/>
      <c r="R459"/>
      <c r="S459"/>
      <c r="T459"/>
      <c r="U459"/>
    </row>
    <row r="460" spans="1:21" s="48" customFormat="1" ht="20.100000000000001" customHeight="1" x14ac:dyDescent="0.25">
      <c r="A460"/>
      <c r="B460"/>
      <c r="C460"/>
      <c r="D460"/>
      <c r="E460"/>
      <c r="F460"/>
      <c r="G460"/>
      <c r="I460"/>
      <c r="J460"/>
      <c r="K460"/>
      <c r="L460"/>
      <c r="M460"/>
      <c r="N460"/>
      <c r="O460"/>
      <c r="P460"/>
      <c r="Q460"/>
      <c r="R460"/>
      <c r="S460"/>
      <c r="T460"/>
      <c r="U460"/>
    </row>
    <row r="461" spans="1:21" s="48" customFormat="1" ht="20.100000000000001" customHeight="1" x14ac:dyDescent="0.25">
      <c r="A461" s="1"/>
      <c r="B461" s="1"/>
      <c r="C461" s="1"/>
      <c r="D461"/>
      <c r="E461"/>
      <c r="F461"/>
      <c r="G461"/>
      <c r="I461"/>
      <c r="J461"/>
      <c r="K461"/>
      <c r="L461"/>
      <c r="M461"/>
      <c r="N461"/>
      <c r="O461"/>
      <c r="P461"/>
      <c r="Q461"/>
      <c r="R461"/>
      <c r="S461"/>
      <c r="T461"/>
      <c r="U461"/>
    </row>
    <row r="462" spans="1:21" s="48" customFormat="1" ht="20.100000000000001" customHeight="1" x14ac:dyDescent="0.25">
      <c r="A462"/>
      <c r="B462"/>
      <c r="C462"/>
      <c r="D462"/>
      <c r="E462"/>
      <c r="F462"/>
      <c r="G462"/>
      <c r="I462"/>
      <c r="J462"/>
      <c r="K462"/>
      <c r="L462"/>
      <c r="M462"/>
      <c r="N462"/>
      <c r="O462"/>
      <c r="P462"/>
      <c r="Q462"/>
      <c r="R462"/>
      <c r="S462"/>
      <c r="T462"/>
      <c r="U462"/>
    </row>
    <row r="463" spans="1:21" s="48" customFormat="1" ht="20.100000000000001" customHeight="1" x14ac:dyDescent="0.25">
      <c r="A463"/>
      <c r="B463"/>
      <c r="C463"/>
      <c r="D463"/>
      <c r="E463"/>
      <c r="F463"/>
      <c r="G463"/>
      <c r="I463"/>
      <c r="J463"/>
      <c r="K463"/>
      <c r="L463"/>
      <c r="M463"/>
      <c r="N463"/>
      <c r="O463"/>
      <c r="P463"/>
      <c r="Q463"/>
      <c r="R463"/>
      <c r="S463"/>
      <c r="T463"/>
      <c r="U463"/>
    </row>
    <row r="464" spans="1:21" s="48" customFormat="1" ht="20.100000000000001" customHeight="1" x14ac:dyDescent="0.25">
      <c r="A464" s="2"/>
      <c r="B464" s="2"/>
      <c r="C464" s="2"/>
      <c r="D464"/>
      <c r="E464"/>
      <c r="F464"/>
      <c r="G464"/>
      <c r="I464"/>
      <c r="J464"/>
      <c r="K464"/>
      <c r="L464"/>
      <c r="M464"/>
      <c r="N464"/>
      <c r="O464"/>
      <c r="P464"/>
      <c r="Q464"/>
      <c r="R464"/>
      <c r="S464"/>
      <c r="T464"/>
      <c r="U464"/>
    </row>
    <row r="465" spans="1:21" s="48" customFormat="1" ht="20.100000000000001" customHeight="1" x14ac:dyDescent="0.25">
      <c r="A465" s="1"/>
      <c r="B465" s="1"/>
      <c r="C465" s="1"/>
      <c r="D465"/>
      <c r="E465"/>
      <c r="F465"/>
      <c r="G465"/>
      <c r="I465"/>
      <c r="J465"/>
      <c r="K465"/>
      <c r="L465"/>
      <c r="M465"/>
      <c r="N465"/>
      <c r="O465"/>
      <c r="P465"/>
      <c r="Q465"/>
      <c r="R465"/>
      <c r="S465"/>
      <c r="T465"/>
      <c r="U465"/>
    </row>
    <row r="466" spans="1:21" s="48" customFormat="1" ht="20.100000000000001" customHeight="1" x14ac:dyDescent="0.25">
      <c r="A466" s="1"/>
      <c r="B466" s="1"/>
      <c r="C466" s="1"/>
      <c r="D466"/>
      <c r="E466"/>
      <c r="F466"/>
      <c r="G466"/>
      <c r="I466"/>
      <c r="J466"/>
      <c r="K466"/>
      <c r="L466"/>
      <c r="M466"/>
      <c r="N466"/>
      <c r="O466"/>
      <c r="P466"/>
      <c r="Q466"/>
      <c r="R466"/>
      <c r="S466"/>
      <c r="T466"/>
      <c r="U466"/>
    </row>
    <row r="467" spans="1:21" s="48" customFormat="1" ht="20.100000000000001" customHeight="1" x14ac:dyDescent="0.25">
      <c r="A467"/>
      <c r="B467"/>
      <c r="C467"/>
      <c r="D467"/>
      <c r="E467"/>
      <c r="F467"/>
      <c r="G467"/>
      <c r="I467"/>
      <c r="J467"/>
      <c r="K467"/>
      <c r="L467"/>
      <c r="M467"/>
      <c r="N467"/>
      <c r="O467"/>
      <c r="P467"/>
      <c r="Q467"/>
      <c r="R467"/>
      <c r="S467"/>
      <c r="T467"/>
      <c r="U467"/>
    </row>
    <row r="468" spans="1:21" s="48" customFormat="1" ht="20.100000000000001" customHeight="1" x14ac:dyDescent="0.25">
      <c r="A468" s="1"/>
      <c r="B468" s="1"/>
      <c r="C468" s="1"/>
      <c r="D468"/>
      <c r="E468"/>
      <c r="F468"/>
      <c r="G468"/>
      <c r="I468"/>
      <c r="J468"/>
      <c r="K468"/>
      <c r="L468"/>
      <c r="M468"/>
      <c r="N468"/>
      <c r="O468"/>
      <c r="P468"/>
      <c r="Q468"/>
      <c r="R468"/>
      <c r="S468"/>
      <c r="T468"/>
      <c r="U468"/>
    </row>
    <row r="469" spans="1:21" s="48" customFormat="1" ht="20.100000000000001" customHeight="1" x14ac:dyDescent="0.25">
      <c r="A469"/>
      <c r="B469"/>
      <c r="C469"/>
      <c r="D469"/>
      <c r="E469"/>
      <c r="F469"/>
      <c r="G469"/>
      <c r="I469"/>
      <c r="J469"/>
      <c r="K469"/>
      <c r="L469"/>
      <c r="M469"/>
      <c r="N469"/>
      <c r="O469"/>
      <c r="P469"/>
      <c r="Q469"/>
      <c r="R469"/>
      <c r="S469"/>
      <c r="T469"/>
      <c r="U469"/>
    </row>
    <row r="470" spans="1:21" s="48" customFormat="1" ht="20.100000000000001" customHeight="1" x14ac:dyDescent="0.25">
      <c r="A470"/>
      <c r="B470"/>
      <c r="C470"/>
      <c r="D470"/>
      <c r="E470"/>
      <c r="F470"/>
      <c r="G470"/>
      <c r="I470"/>
      <c r="J470"/>
      <c r="K470"/>
      <c r="L470"/>
      <c r="M470"/>
      <c r="N470"/>
      <c r="O470"/>
      <c r="P470"/>
      <c r="Q470"/>
      <c r="R470"/>
      <c r="S470"/>
      <c r="T470"/>
      <c r="U470"/>
    </row>
    <row r="471" spans="1:21" s="48" customFormat="1" ht="20.100000000000001" customHeight="1" x14ac:dyDescent="0.25">
      <c r="A471" s="2"/>
      <c r="B471" s="2"/>
      <c r="C471" s="2"/>
      <c r="D471"/>
      <c r="E471"/>
      <c r="F471"/>
      <c r="G471"/>
      <c r="I471"/>
      <c r="J471"/>
      <c r="K471"/>
      <c r="L471"/>
      <c r="M471"/>
      <c r="N471"/>
      <c r="O471"/>
      <c r="P471"/>
      <c r="Q471"/>
      <c r="R471"/>
      <c r="S471"/>
      <c r="T471"/>
      <c r="U471"/>
    </row>
    <row r="472" spans="1:21" s="48" customFormat="1" ht="20.100000000000001" customHeight="1" x14ac:dyDescent="0.25">
      <c r="A472" s="1"/>
      <c r="B472" s="1"/>
      <c r="C472" s="1"/>
      <c r="D472"/>
      <c r="E472"/>
      <c r="F472"/>
      <c r="G472"/>
      <c r="I472"/>
      <c r="J472"/>
      <c r="K472"/>
      <c r="L472"/>
      <c r="M472"/>
      <c r="N472"/>
      <c r="O472"/>
      <c r="P472"/>
      <c r="Q472"/>
      <c r="R472"/>
      <c r="S472"/>
      <c r="T472"/>
      <c r="U472"/>
    </row>
    <row r="473" spans="1:21" s="48" customFormat="1" ht="20.100000000000001" customHeight="1" x14ac:dyDescent="0.25">
      <c r="A473" s="1"/>
      <c r="B473" s="1"/>
      <c r="C473" s="1"/>
      <c r="D473"/>
      <c r="E473"/>
      <c r="F473"/>
      <c r="G473"/>
      <c r="I473"/>
      <c r="J473"/>
      <c r="K473"/>
      <c r="L473"/>
      <c r="M473"/>
      <c r="N473"/>
      <c r="O473"/>
      <c r="P473"/>
      <c r="Q473"/>
      <c r="R473"/>
      <c r="S473"/>
      <c r="T473"/>
      <c r="U473"/>
    </row>
    <row r="474" spans="1:21" s="48" customFormat="1" ht="20.100000000000001" customHeight="1" x14ac:dyDescent="0.25">
      <c r="A474"/>
      <c r="B474"/>
      <c r="C474"/>
      <c r="D474"/>
      <c r="E474"/>
      <c r="F474"/>
      <c r="G474"/>
      <c r="I474"/>
      <c r="J474"/>
      <c r="K474"/>
      <c r="L474"/>
      <c r="M474"/>
      <c r="N474"/>
      <c r="O474"/>
      <c r="P474"/>
      <c r="Q474"/>
      <c r="R474"/>
      <c r="S474"/>
      <c r="T474"/>
      <c r="U474"/>
    </row>
    <row r="475" spans="1:21" s="48" customFormat="1" ht="20.100000000000001" customHeight="1" x14ac:dyDescent="0.25">
      <c r="A475" s="1"/>
      <c r="B475" s="1"/>
      <c r="C475" s="1"/>
      <c r="D475"/>
      <c r="E475"/>
      <c r="F475"/>
      <c r="G475"/>
      <c r="I475"/>
      <c r="J475"/>
      <c r="K475"/>
      <c r="L475"/>
      <c r="M475"/>
      <c r="N475"/>
      <c r="O475"/>
      <c r="P475"/>
      <c r="Q475"/>
      <c r="R475"/>
      <c r="S475"/>
      <c r="T475"/>
      <c r="U475"/>
    </row>
    <row r="476" spans="1:21" s="48" customFormat="1" ht="20.100000000000001" customHeight="1" x14ac:dyDescent="0.25">
      <c r="A476"/>
      <c r="B476"/>
      <c r="C476"/>
      <c r="D476"/>
      <c r="E476"/>
      <c r="F476"/>
      <c r="G476"/>
      <c r="I476"/>
      <c r="J476"/>
      <c r="K476"/>
      <c r="L476"/>
      <c r="M476"/>
      <c r="N476"/>
      <c r="O476"/>
      <c r="P476"/>
      <c r="Q476"/>
      <c r="R476"/>
      <c r="S476"/>
      <c r="T476"/>
      <c r="U476"/>
    </row>
    <row r="477" spans="1:21" s="48" customFormat="1" ht="20.100000000000001" customHeight="1" x14ac:dyDescent="0.25">
      <c r="A477"/>
      <c r="B477"/>
      <c r="C477"/>
      <c r="D477"/>
      <c r="E477"/>
      <c r="F477"/>
      <c r="G477"/>
      <c r="I477"/>
      <c r="J477"/>
      <c r="K477"/>
      <c r="L477"/>
      <c r="M477"/>
      <c r="N477"/>
      <c r="O477"/>
      <c r="P477"/>
      <c r="Q477"/>
      <c r="R477"/>
      <c r="S477"/>
      <c r="T477"/>
      <c r="U477"/>
    </row>
    <row r="478" spans="1:21" s="48" customFormat="1" ht="20.100000000000001" customHeight="1" x14ac:dyDescent="0.25">
      <c r="A478" s="2"/>
      <c r="B478" s="2"/>
      <c r="C478" s="2"/>
      <c r="D478"/>
      <c r="E478"/>
      <c r="F478"/>
      <c r="G478"/>
      <c r="I478"/>
      <c r="J478"/>
      <c r="K478"/>
      <c r="L478"/>
      <c r="M478"/>
      <c r="N478"/>
      <c r="O478"/>
      <c r="P478"/>
      <c r="Q478"/>
      <c r="R478"/>
      <c r="S478"/>
      <c r="T478"/>
      <c r="U478"/>
    </row>
    <row r="479" spans="1:21" s="48" customFormat="1" ht="20.100000000000001" customHeight="1" x14ac:dyDescent="0.25">
      <c r="A479" s="1"/>
      <c r="B479" s="1"/>
      <c r="C479" s="1"/>
      <c r="D479"/>
      <c r="E479"/>
      <c r="F479"/>
      <c r="G479"/>
      <c r="I479"/>
      <c r="J479"/>
      <c r="K479"/>
      <c r="L479"/>
      <c r="M479"/>
      <c r="N479"/>
      <c r="O479"/>
      <c r="P479"/>
      <c r="Q479"/>
      <c r="R479"/>
      <c r="S479"/>
      <c r="T479"/>
      <c r="U479"/>
    </row>
    <row r="480" spans="1:21" s="48" customFormat="1" ht="20.100000000000001" customHeight="1" x14ac:dyDescent="0.25">
      <c r="A480" s="1"/>
      <c r="B480" s="1"/>
      <c r="C480" s="1"/>
      <c r="D480"/>
      <c r="E480"/>
      <c r="F480"/>
      <c r="G480"/>
      <c r="I480"/>
      <c r="J480"/>
      <c r="K480"/>
      <c r="L480"/>
      <c r="M480"/>
      <c r="N480"/>
      <c r="O480"/>
      <c r="P480"/>
      <c r="Q480"/>
      <c r="R480"/>
      <c r="S480"/>
      <c r="T480"/>
      <c r="U480"/>
    </row>
    <row r="481" spans="1:21" s="48" customFormat="1" ht="20.100000000000001" customHeight="1" x14ac:dyDescent="0.25">
      <c r="A481"/>
      <c r="B481"/>
      <c r="C481"/>
      <c r="D481"/>
      <c r="E481"/>
      <c r="F481"/>
      <c r="G481"/>
      <c r="I481"/>
      <c r="J481"/>
      <c r="K481"/>
      <c r="L481"/>
      <c r="M481"/>
      <c r="N481"/>
      <c r="O481"/>
      <c r="P481"/>
      <c r="Q481"/>
      <c r="R481"/>
      <c r="S481"/>
      <c r="T481"/>
      <c r="U481"/>
    </row>
    <row r="482" spans="1:21" s="48" customFormat="1" ht="20.100000000000001" customHeight="1" x14ac:dyDescent="0.25">
      <c r="A482" s="1"/>
      <c r="B482" s="1"/>
      <c r="C482" s="1"/>
      <c r="D482"/>
      <c r="E482"/>
      <c r="F482"/>
      <c r="G482"/>
      <c r="I482"/>
      <c r="J482"/>
      <c r="K482"/>
      <c r="L482"/>
      <c r="M482"/>
      <c r="N482"/>
      <c r="O482"/>
      <c r="P482"/>
      <c r="Q482"/>
      <c r="R482"/>
      <c r="S482"/>
      <c r="T482"/>
      <c r="U482"/>
    </row>
    <row r="483" spans="1:21" s="48" customFormat="1" ht="20.100000000000001" customHeight="1" x14ac:dyDescent="0.25">
      <c r="A483"/>
      <c r="B483"/>
      <c r="C483"/>
      <c r="D483"/>
      <c r="E483"/>
      <c r="F483"/>
      <c r="G483"/>
      <c r="I483"/>
      <c r="J483"/>
      <c r="K483"/>
      <c r="L483"/>
      <c r="M483"/>
      <c r="N483"/>
      <c r="O483"/>
      <c r="P483"/>
      <c r="Q483"/>
      <c r="R483"/>
      <c r="S483"/>
      <c r="T483"/>
      <c r="U483"/>
    </row>
    <row r="484" spans="1:21" s="48" customFormat="1" ht="20.100000000000001" customHeight="1" x14ac:dyDescent="0.25">
      <c r="A484"/>
      <c r="B484"/>
      <c r="C484"/>
      <c r="D484"/>
      <c r="E484"/>
      <c r="F484"/>
      <c r="G484"/>
      <c r="I484"/>
      <c r="J484"/>
      <c r="K484"/>
      <c r="L484"/>
      <c r="M484"/>
      <c r="N484"/>
      <c r="O484"/>
      <c r="P484"/>
      <c r="Q484"/>
      <c r="R484"/>
      <c r="S484"/>
      <c r="T484"/>
      <c r="U484"/>
    </row>
    <row r="485" spans="1:21" s="48" customFormat="1" ht="20.100000000000001" customHeight="1" x14ac:dyDescent="0.25">
      <c r="A485" s="2"/>
      <c r="B485" s="2"/>
      <c r="C485" s="2"/>
      <c r="D485"/>
      <c r="E485"/>
      <c r="F485"/>
      <c r="G485"/>
      <c r="I485"/>
      <c r="J485"/>
      <c r="K485"/>
      <c r="L485"/>
      <c r="M485"/>
      <c r="N485"/>
      <c r="O485"/>
      <c r="P485"/>
      <c r="Q485"/>
      <c r="R485"/>
      <c r="S485"/>
      <c r="T485"/>
      <c r="U485"/>
    </row>
    <row r="486" spans="1:21" s="48" customFormat="1" ht="20.100000000000001" customHeight="1" x14ac:dyDescent="0.25">
      <c r="A486" s="1"/>
      <c r="B486" s="1"/>
      <c r="C486" s="1"/>
      <c r="D486"/>
      <c r="E486"/>
      <c r="F486"/>
      <c r="G486"/>
      <c r="I486"/>
      <c r="J486"/>
      <c r="K486"/>
      <c r="L486"/>
      <c r="M486"/>
      <c r="N486"/>
      <c r="O486"/>
      <c r="P486"/>
      <c r="Q486"/>
      <c r="R486"/>
      <c r="S486"/>
      <c r="T486"/>
      <c r="U486"/>
    </row>
    <row r="487" spans="1:21" s="48" customFormat="1" ht="20.100000000000001" customHeight="1" x14ac:dyDescent="0.25">
      <c r="A487" s="1"/>
      <c r="B487" s="1"/>
      <c r="C487" s="1"/>
      <c r="D487"/>
      <c r="E487"/>
      <c r="F487"/>
      <c r="G487"/>
      <c r="I487"/>
      <c r="J487"/>
      <c r="K487"/>
      <c r="L487"/>
      <c r="M487"/>
      <c r="N487"/>
      <c r="O487"/>
      <c r="P487"/>
      <c r="Q487"/>
      <c r="R487"/>
      <c r="S487"/>
      <c r="T487"/>
      <c r="U487"/>
    </row>
    <row r="488" spans="1:21" s="48" customFormat="1" ht="20.100000000000001" customHeight="1" x14ac:dyDescent="0.25">
      <c r="A488"/>
      <c r="B488"/>
      <c r="C488"/>
      <c r="D488"/>
      <c r="E488"/>
      <c r="F488"/>
      <c r="G488"/>
      <c r="I488"/>
      <c r="J488"/>
      <c r="K488"/>
      <c r="L488"/>
      <c r="M488"/>
      <c r="N488"/>
      <c r="O488"/>
      <c r="P488"/>
      <c r="Q488"/>
      <c r="R488"/>
      <c r="S488"/>
      <c r="T488"/>
      <c r="U488"/>
    </row>
    <row r="489" spans="1:21" s="48" customFormat="1" ht="20.100000000000001" customHeight="1" x14ac:dyDescent="0.25">
      <c r="A489" s="1"/>
      <c r="B489" s="1"/>
      <c r="C489" s="1"/>
      <c r="D489"/>
      <c r="E489"/>
      <c r="F489"/>
      <c r="G489"/>
      <c r="I489"/>
      <c r="J489"/>
      <c r="K489"/>
      <c r="L489"/>
      <c r="M489"/>
      <c r="N489"/>
      <c r="O489"/>
      <c r="P489"/>
      <c r="Q489"/>
      <c r="R489"/>
      <c r="S489"/>
      <c r="T489"/>
      <c r="U489"/>
    </row>
    <row r="490" spans="1:21" s="48" customFormat="1" ht="20.100000000000001" customHeight="1" x14ac:dyDescent="0.25">
      <c r="A490"/>
      <c r="B490"/>
      <c r="C490"/>
      <c r="D490"/>
      <c r="E490"/>
      <c r="F490"/>
      <c r="G490"/>
      <c r="I490"/>
      <c r="J490"/>
      <c r="K490"/>
      <c r="L490"/>
      <c r="M490"/>
      <c r="N490"/>
      <c r="O490"/>
      <c r="P490"/>
      <c r="Q490"/>
      <c r="R490"/>
      <c r="S490"/>
      <c r="T490"/>
      <c r="U490"/>
    </row>
    <row r="491" spans="1:21" s="48" customFormat="1" ht="20.100000000000001" customHeight="1" x14ac:dyDescent="0.25">
      <c r="A491"/>
      <c r="B491"/>
      <c r="C491"/>
      <c r="D491"/>
      <c r="E491"/>
      <c r="F491"/>
      <c r="G491"/>
      <c r="I491"/>
      <c r="J491"/>
      <c r="K491"/>
      <c r="L491"/>
      <c r="M491"/>
      <c r="N491"/>
      <c r="O491"/>
      <c r="P491"/>
      <c r="Q491"/>
      <c r="R491"/>
      <c r="S491"/>
      <c r="T491"/>
      <c r="U491"/>
    </row>
    <row r="492" spans="1:21" s="48" customFormat="1" ht="20.100000000000001" customHeight="1" x14ac:dyDescent="0.25">
      <c r="A492" s="2"/>
      <c r="B492" s="2"/>
      <c r="C492" s="2"/>
      <c r="D492"/>
      <c r="E492"/>
      <c r="F492"/>
      <c r="G492"/>
      <c r="I492"/>
      <c r="J492"/>
      <c r="K492"/>
      <c r="L492"/>
      <c r="M492"/>
      <c r="N492"/>
      <c r="O492"/>
      <c r="P492"/>
      <c r="Q492"/>
      <c r="R492"/>
      <c r="S492"/>
      <c r="T492"/>
      <c r="U492"/>
    </row>
    <row r="493" spans="1:21" s="48" customFormat="1" ht="20.100000000000001" customHeight="1" x14ac:dyDescent="0.25">
      <c r="A493" s="1"/>
      <c r="B493" s="1"/>
      <c r="C493" s="1"/>
      <c r="D493"/>
      <c r="E493"/>
      <c r="F493"/>
      <c r="G493"/>
      <c r="I493"/>
      <c r="J493"/>
      <c r="K493"/>
      <c r="L493"/>
      <c r="M493"/>
      <c r="N493"/>
      <c r="O493"/>
      <c r="P493"/>
      <c r="Q493"/>
      <c r="R493"/>
      <c r="S493"/>
      <c r="T493"/>
      <c r="U493"/>
    </row>
    <row r="494" spans="1:21" s="48" customFormat="1" ht="20.100000000000001" customHeight="1" x14ac:dyDescent="0.25">
      <c r="A494" s="1"/>
      <c r="B494" s="1"/>
      <c r="C494" s="1"/>
      <c r="D494"/>
      <c r="E494"/>
      <c r="F494"/>
      <c r="G494"/>
      <c r="I494"/>
      <c r="J494"/>
      <c r="K494"/>
      <c r="L494"/>
      <c r="M494"/>
      <c r="N494"/>
      <c r="O494"/>
      <c r="P494"/>
      <c r="Q494"/>
      <c r="R494"/>
      <c r="S494"/>
      <c r="T494"/>
      <c r="U494"/>
    </row>
    <row r="495" spans="1:21" s="48" customFormat="1" ht="20.100000000000001" customHeight="1" x14ac:dyDescent="0.25">
      <c r="A495"/>
      <c r="B495"/>
      <c r="C495"/>
      <c r="D495"/>
      <c r="E495"/>
      <c r="F495"/>
      <c r="G495"/>
      <c r="I495"/>
      <c r="J495"/>
      <c r="K495"/>
      <c r="L495"/>
      <c r="M495"/>
      <c r="N495"/>
      <c r="O495"/>
      <c r="P495"/>
      <c r="Q495"/>
      <c r="R495"/>
      <c r="S495"/>
      <c r="T495"/>
      <c r="U495"/>
    </row>
    <row r="496" spans="1:21" s="48" customFormat="1" ht="20.100000000000001" customHeight="1" x14ac:dyDescent="0.25">
      <c r="A496" s="1"/>
      <c r="B496" s="1"/>
      <c r="C496" s="1"/>
      <c r="D496"/>
      <c r="E496"/>
      <c r="F496"/>
      <c r="G496"/>
      <c r="I496"/>
      <c r="J496"/>
      <c r="K496"/>
      <c r="L496"/>
      <c r="M496"/>
      <c r="N496"/>
      <c r="O496"/>
      <c r="P496"/>
      <c r="Q496"/>
      <c r="R496"/>
      <c r="S496"/>
      <c r="T496"/>
      <c r="U496"/>
    </row>
    <row r="497" spans="1:21" s="48" customFormat="1" ht="20.100000000000001" customHeight="1" x14ac:dyDescent="0.25">
      <c r="A497"/>
      <c r="B497"/>
      <c r="C497"/>
      <c r="D497"/>
      <c r="E497"/>
      <c r="F497"/>
      <c r="G497"/>
      <c r="I497"/>
      <c r="J497"/>
      <c r="K497"/>
      <c r="L497"/>
      <c r="M497"/>
      <c r="N497"/>
      <c r="O497"/>
      <c r="P497"/>
      <c r="Q497"/>
      <c r="R497"/>
      <c r="S497"/>
      <c r="T497"/>
      <c r="U497"/>
    </row>
    <row r="498" spans="1:21" s="48" customFormat="1" ht="20.100000000000001" customHeight="1" x14ac:dyDescent="0.25">
      <c r="A498"/>
      <c r="B498"/>
      <c r="C498"/>
      <c r="D498"/>
      <c r="E498"/>
      <c r="F498"/>
      <c r="G498"/>
      <c r="I498"/>
      <c r="J498"/>
      <c r="K498"/>
      <c r="L498"/>
      <c r="M498"/>
      <c r="N498"/>
      <c r="O498"/>
      <c r="P498"/>
      <c r="Q498"/>
      <c r="R498"/>
      <c r="S498"/>
      <c r="T498"/>
      <c r="U498"/>
    </row>
    <row r="499" spans="1:21" s="48" customFormat="1" ht="20.100000000000001" customHeight="1" x14ac:dyDescent="0.25">
      <c r="A499" s="1"/>
      <c r="B499" s="1"/>
      <c r="C499" s="1"/>
      <c r="D499"/>
      <c r="E499"/>
      <c r="F499"/>
      <c r="G499"/>
      <c r="I499"/>
      <c r="J499"/>
      <c r="K499"/>
      <c r="L499"/>
      <c r="M499"/>
      <c r="N499"/>
      <c r="O499"/>
      <c r="P499"/>
      <c r="Q499"/>
      <c r="R499"/>
      <c r="S499"/>
      <c r="T499"/>
      <c r="U499"/>
    </row>
    <row r="500" spans="1:21" s="48" customFormat="1" ht="20.100000000000001" customHeight="1" x14ac:dyDescent="0.25">
      <c r="A500"/>
      <c r="B500"/>
      <c r="C500"/>
      <c r="D500"/>
      <c r="E500"/>
      <c r="F500"/>
      <c r="G500"/>
      <c r="I500"/>
      <c r="J500"/>
      <c r="K500"/>
      <c r="L500"/>
      <c r="M500"/>
      <c r="N500"/>
      <c r="O500"/>
      <c r="P500"/>
      <c r="Q500"/>
      <c r="R500"/>
      <c r="S500"/>
      <c r="T500"/>
      <c r="U500"/>
    </row>
    <row r="501" spans="1:21" s="48" customFormat="1" ht="20.100000000000001" customHeight="1" x14ac:dyDescent="0.25">
      <c r="A501"/>
      <c r="B501"/>
      <c r="C501"/>
      <c r="D501"/>
      <c r="E501"/>
      <c r="F501"/>
      <c r="G501"/>
      <c r="I501"/>
      <c r="J501"/>
      <c r="K501"/>
      <c r="L501"/>
      <c r="M501"/>
      <c r="N501"/>
      <c r="O501"/>
      <c r="P501"/>
      <c r="Q501"/>
      <c r="R501"/>
      <c r="S501"/>
      <c r="T501"/>
      <c r="U501"/>
    </row>
    <row r="502" spans="1:21" s="48" customFormat="1" ht="20.100000000000001" customHeight="1" x14ac:dyDescent="0.25">
      <c r="A502" s="2"/>
      <c r="B502" s="2"/>
      <c r="C502" s="2"/>
      <c r="D502"/>
      <c r="E502"/>
      <c r="F502"/>
      <c r="G502"/>
      <c r="I502"/>
      <c r="J502"/>
      <c r="K502"/>
      <c r="L502"/>
      <c r="M502"/>
      <c r="N502"/>
      <c r="O502"/>
      <c r="P502"/>
      <c r="Q502"/>
      <c r="R502"/>
      <c r="S502"/>
      <c r="T502"/>
      <c r="U502"/>
    </row>
    <row r="503" spans="1:21" s="48" customFormat="1" ht="20.100000000000001" customHeight="1" x14ac:dyDescent="0.25">
      <c r="A503" s="1"/>
      <c r="B503" s="1"/>
      <c r="C503" s="1"/>
      <c r="D503"/>
      <c r="E503"/>
      <c r="F503"/>
      <c r="G503"/>
      <c r="I503"/>
      <c r="J503"/>
      <c r="K503"/>
      <c r="L503"/>
      <c r="M503"/>
      <c r="N503"/>
      <c r="O503"/>
      <c r="P503"/>
      <c r="Q503"/>
      <c r="R503"/>
      <c r="S503"/>
      <c r="T503"/>
      <c r="U503"/>
    </row>
    <row r="504" spans="1:21" s="48" customFormat="1" ht="20.100000000000001" customHeight="1" x14ac:dyDescent="0.25">
      <c r="A504" s="1"/>
      <c r="B504" s="1"/>
      <c r="C504" s="1"/>
      <c r="D504"/>
      <c r="E504"/>
      <c r="F504"/>
      <c r="G504"/>
      <c r="I504"/>
      <c r="J504"/>
      <c r="K504"/>
      <c r="L504"/>
      <c r="M504"/>
      <c r="N504"/>
      <c r="O504"/>
      <c r="P504"/>
      <c r="Q504"/>
      <c r="R504"/>
      <c r="S504"/>
      <c r="T504"/>
      <c r="U504"/>
    </row>
    <row r="505" spans="1:21" s="48" customFormat="1" ht="20.100000000000001" customHeight="1" x14ac:dyDescent="0.25">
      <c r="A505"/>
      <c r="B505"/>
      <c r="C505"/>
      <c r="D505"/>
      <c r="E505"/>
      <c r="F505"/>
      <c r="G505"/>
      <c r="I505"/>
      <c r="J505"/>
      <c r="K505"/>
      <c r="L505"/>
      <c r="M505"/>
      <c r="N505"/>
      <c r="O505"/>
      <c r="P505"/>
      <c r="Q505"/>
      <c r="R505"/>
      <c r="S505"/>
      <c r="T505"/>
      <c r="U505"/>
    </row>
    <row r="506" spans="1:21" s="48" customFormat="1" ht="20.100000000000001" customHeight="1" x14ac:dyDescent="0.25">
      <c r="A506" s="1"/>
      <c r="B506" s="1"/>
      <c r="C506" s="1"/>
      <c r="D506"/>
      <c r="E506"/>
      <c r="F506"/>
      <c r="G506"/>
      <c r="I506"/>
      <c r="J506"/>
      <c r="K506"/>
      <c r="L506"/>
      <c r="M506"/>
      <c r="N506"/>
      <c r="O506"/>
      <c r="P506"/>
      <c r="Q506"/>
      <c r="R506"/>
      <c r="S506"/>
      <c r="T506"/>
      <c r="U506"/>
    </row>
    <row r="507" spans="1:21" s="48" customFormat="1" ht="20.100000000000001" customHeight="1" x14ac:dyDescent="0.25">
      <c r="A507"/>
      <c r="B507"/>
      <c r="C507"/>
      <c r="D507"/>
      <c r="E507"/>
      <c r="F507"/>
      <c r="G507"/>
      <c r="I507"/>
      <c r="J507"/>
      <c r="K507"/>
      <c r="L507"/>
      <c r="M507"/>
      <c r="N507"/>
      <c r="O507"/>
      <c r="P507"/>
      <c r="Q507"/>
      <c r="R507"/>
      <c r="S507"/>
      <c r="T507"/>
      <c r="U507"/>
    </row>
    <row r="508" spans="1:21" s="48" customFormat="1" ht="20.100000000000001" customHeight="1" x14ac:dyDescent="0.25">
      <c r="A508"/>
      <c r="B508"/>
      <c r="C508"/>
      <c r="D508"/>
      <c r="E508"/>
      <c r="F508"/>
      <c r="G508"/>
      <c r="I508"/>
      <c r="J508"/>
      <c r="K508"/>
      <c r="L508"/>
      <c r="M508"/>
      <c r="N508"/>
      <c r="O508"/>
      <c r="P508"/>
      <c r="Q508"/>
      <c r="R508"/>
      <c r="S508"/>
      <c r="T508"/>
      <c r="U508"/>
    </row>
    <row r="509" spans="1:21" s="48" customFormat="1" ht="20.100000000000001" customHeight="1" x14ac:dyDescent="0.25">
      <c r="A509" s="2"/>
      <c r="B509" s="2"/>
      <c r="C509" s="2"/>
      <c r="D509"/>
      <c r="E509"/>
      <c r="F509"/>
      <c r="G509"/>
      <c r="I509"/>
      <c r="J509"/>
      <c r="K509"/>
      <c r="L509"/>
      <c r="M509"/>
      <c r="N509"/>
      <c r="O509"/>
      <c r="P509"/>
      <c r="Q509"/>
      <c r="R509"/>
      <c r="S509"/>
      <c r="T509"/>
      <c r="U509"/>
    </row>
    <row r="510" spans="1:21" s="48" customFormat="1" ht="20.100000000000001" customHeight="1" x14ac:dyDescent="0.25">
      <c r="A510" s="1"/>
      <c r="B510" s="1"/>
      <c r="C510" s="1"/>
      <c r="D510"/>
      <c r="E510"/>
      <c r="F510"/>
      <c r="G510"/>
      <c r="I510"/>
      <c r="J510"/>
      <c r="K510"/>
      <c r="L510"/>
      <c r="M510"/>
      <c r="N510"/>
      <c r="O510"/>
      <c r="P510"/>
      <c r="Q510"/>
      <c r="R510"/>
      <c r="S510"/>
      <c r="T510"/>
      <c r="U510"/>
    </row>
    <row r="511" spans="1:21" s="48" customFormat="1" ht="20.100000000000001" customHeight="1" x14ac:dyDescent="0.25">
      <c r="A511" s="1"/>
      <c r="B511" s="1"/>
      <c r="C511" s="1"/>
      <c r="D511"/>
      <c r="E511"/>
      <c r="F511"/>
      <c r="G511"/>
      <c r="I511"/>
      <c r="J511"/>
      <c r="K511"/>
      <c r="L511"/>
      <c r="M511"/>
      <c r="N511"/>
      <c r="O511"/>
      <c r="P511"/>
      <c r="Q511"/>
      <c r="R511"/>
      <c r="S511"/>
      <c r="T511"/>
      <c r="U511"/>
    </row>
    <row r="512" spans="1:21" s="48" customFormat="1" ht="20.100000000000001" customHeight="1" x14ac:dyDescent="0.25">
      <c r="A512"/>
      <c r="B512"/>
      <c r="C512"/>
      <c r="D512"/>
      <c r="E512"/>
      <c r="F512"/>
      <c r="G512"/>
      <c r="I512"/>
      <c r="J512"/>
      <c r="K512"/>
      <c r="L512"/>
      <c r="M512"/>
      <c r="N512"/>
      <c r="O512"/>
      <c r="P512"/>
      <c r="Q512"/>
      <c r="R512"/>
      <c r="S512"/>
      <c r="T512"/>
      <c r="U512"/>
    </row>
    <row r="513" spans="1:21" s="48" customFormat="1" ht="20.100000000000001" customHeight="1" x14ac:dyDescent="0.25">
      <c r="A513" s="1"/>
      <c r="B513" s="1"/>
      <c r="C513" s="1"/>
      <c r="D513"/>
      <c r="E513"/>
      <c r="F513"/>
      <c r="G513"/>
      <c r="I513"/>
      <c r="J513"/>
      <c r="K513"/>
      <c r="L513"/>
      <c r="M513"/>
      <c r="N513"/>
      <c r="O513"/>
      <c r="P513"/>
      <c r="Q513"/>
      <c r="R513"/>
      <c r="S513"/>
      <c r="T513"/>
      <c r="U513"/>
    </row>
    <row r="514" spans="1:21" s="48" customFormat="1" ht="20.100000000000001" customHeight="1" x14ac:dyDescent="0.25">
      <c r="A514"/>
      <c r="B514"/>
      <c r="C514"/>
      <c r="D514"/>
      <c r="E514"/>
      <c r="F514"/>
      <c r="G514"/>
      <c r="I514"/>
      <c r="J514"/>
      <c r="K514"/>
      <c r="L514"/>
      <c r="M514"/>
      <c r="N514"/>
      <c r="O514"/>
      <c r="P514"/>
      <c r="Q514"/>
      <c r="R514"/>
      <c r="S514"/>
      <c r="T514"/>
      <c r="U514"/>
    </row>
    <row r="515" spans="1:21" s="48" customFormat="1" ht="20.100000000000001" customHeight="1" x14ac:dyDescent="0.25">
      <c r="A515"/>
      <c r="B515"/>
      <c r="C515"/>
      <c r="D515"/>
      <c r="E515"/>
      <c r="F515"/>
      <c r="G515"/>
      <c r="I515"/>
      <c r="J515"/>
      <c r="K515"/>
      <c r="L515"/>
      <c r="M515"/>
      <c r="N515"/>
      <c r="O515"/>
      <c r="P515"/>
      <c r="Q515"/>
      <c r="R515"/>
      <c r="S515"/>
      <c r="T515"/>
      <c r="U515"/>
    </row>
    <row r="516" spans="1:21" s="48" customFormat="1" ht="20.100000000000001" customHeight="1" x14ac:dyDescent="0.25">
      <c r="A516" s="2"/>
      <c r="B516" s="2"/>
      <c r="C516" s="2"/>
      <c r="D516"/>
      <c r="E516"/>
      <c r="F516"/>
      <c r="G516"/>
      <c r="I516"/>
      <c r="J516"/>
      <c r="K516"/>
      <c r="L516"/>
      <c r="M516"/>
      <c r="N516"/>
      <c r="O516"/>
      <c r="P516"/>
      <c r="Q516"/>
      <c r="R516"/>
      <c r="S516"/>
      <c r="T516"/>
      <c r="U516"/>
    </row>
    <row r="517" spans="1:21" s="48" customFormat="1" ht="20.100000000000001" customHeight="1" x14ac:dyDescent="0.25">
      <c r="A517" s="1"/>
      <c r="B517" s="1"/>
      <c r="C517" s="1"/>
      <c r="D517"/>
      <c r="E517"/>
      <c r="F517"/>
      <c r="G517"/>
      <c r="I517"/>
      <c r="J517"/>
      <c r="K517"/>
      <c r="L517"/>
      <c r="M517"/>
      <c r="N517"/>
      <c r="O517"/>
      <c r="P517"/>
      <c r="Q517"/>
      <c r="R517"/>
      <c r="S517"/>
      <c r="T517"/>
      <c r="U517"/>
    </row>
    <row r="518" spans="1:21" s="48" customFormat="1" ht="20.100000000000001" customHeight="1" x14ac:dyDescent="0.25">
      <c r="A518" s="1"/>
      <c r="B518" s="1"/>
      <c r="C518" s="1"/>
      <c r="D518"/>
      <c r="E518"/>
      <c r="F518"/>
      <c r="G518"/>
      <c r="I518"/>
      <c r="J518"/>
      <c r="K518"/>
      <c r="L518"/>
      <c r="M518"/>
      <c r="N518"/>
      <c r="O518"/>
      <c r="P518"/>
      <c r="Q518"/>
      <c r="R518"/>
      <c r="S518"/>
      <c r="T518"/>
      <c r="U518"/>
    </row>
    <row r="519" spans="1:21" s="48" customFormat="1" ht="20.100000000000001" customHeight="1" x14ac:dyDescent="0.25">
      <c r="A519"/>
      <c r="B519"/>
      <c r="C519"/>
      <c r="D519"/>
      <c r="E519"/>
      <c r="F519"/>
      <c r="G519"/>
      <c r="I519"/>
      <c r="J519"/>
      <c r="K519"/>
      <c r="L519"/>
      <c r="M519"/>
      <c r="N519"/>
      <c r="O519"/>
      <c r="P519"/>
      <c r="Q519"/>
      <c r="R519"/>
      <c r="S519"/>
      <c r="T519"/>
      <c r="U519"/>
    </row>
    <row r="520" spans="1:21" s="48" customFormat="1" ht="20.100000000000001" customHeight="1" x14ac:dyDescent="0.25">
      <c r="A520" s="1"/>
      <c r="B520" s="1"/>
      <c r="C520" s="1"/>
      <c r="D520"/>
      <c r="E520"/>
      <c r="F520"/>
      <c r="G520"/>
      <c r="I520"/>
      <c r="J520"/>
      <c r="K520"/>
      <c r="L520"/>
      <c r="M520"/>
      <c r="N520"/>
      <c r="O520"/>
      <c r="P520"/>
      <c r="Q520"/>
      <c r="R520"/>
      <c r="S520"/>
      <c r="T520"/>
      <c r="U520"/>
    </row>
    <row r="521" spans="1:21" s="48" customFormat="1" ht="20.100000000000001" customHeight="1" x14ac:dyDescent="0.25">
      <c r="A521"/>
      <c r="B521"/>
      <c r="C521"/>
      <c r="D521"/>
      <c r="E521"/>
      <c r="F521"/>
      <c r="G521"/>
      <c r="I521"/>
      <c r="J521"/>
      <c r="K521"/>
      <c r="L521"/>
      <c r="M521"/>
      <c r="N521"/>
      <c r="O521"/>
      <c r="P521"/>
      <c r="Q521"/>
      <c r="R521"/>
      <c r="S521"/>
      <c r="T521"/>
      <c r="U521"/>
    </row>
    <row r="522" spans="1:21" s="48" customFormat="1" ht="20.100000000000001" customHeight="1" x14ac:dyDescent="0.25">
      <c r="A522"/>
      <c r="B522"/>
      <c r="C522"/>
      <c r="D522"/>
      <c r="E522"/>
      <c r="F522"/>
      <c r="G522"/>
      <c r="I522"/>
      <c r="J522"/>
      <c r="K522"/>
      <c r="L522"/>
      <c r="M522"/>
      <c r="N522"/>
      <c r="O522"/>
      <c r="P522"/>
      <c r="Q522"/>
      <c r="R522"/>
      <c r="S522"/>
      <c r="T522"/>
      <c r="U522"/>
    </row>
    <row r="523" spans="1:21" s="48" customFormat="1" ht="20.100000000000001" customHeight="1" x14ac:dyDescent="0.25">
      <c r="A523" s="2"/>
      <c r="B523" s="2"/>
      <c r="C523" s="2"/>
      <c r="D523"/>
      <c r="E523"/>
      <c r="F523"/>
      <c r="G523"/>
      <c r="I523"/>
      <c r="J523"/>
      <c r="K523"/>
      <c r="L523"/>
      <c r="M523"/>
      <c r="N523"/>
      <c r="O523"/>
      <c r="P523"/>
      <c r="Q523"/>
      <c r="R523"/>
      <c r="S523"/>
      <c r="T523"/>
      <c r="U523"/>
    </row>
    <row r="524" spans="1:21" s="48" customFormat="1" ht="20.100000000000001" customHeight="1" x14ac:dyDescent="0.25">
      <c r="A524" s="1"/>
      <c r="B524" s="1"/>
      <c r="C524" s="1"/>
      <c r="D524"/>
      <c r="E524"/>
      <c r="F524"/>
      <c r="G524"/>
      <c r="I524"/>
      <c r="J524"/>
      <c r="K524"/>
      <c r="L524"/>
      <c r="M524"/>
      <c r="N524"/>
      <c r="O524"/>
      <c r="P524"/>
      <c r="Q524"/>
      <c r="R524"/>
      <c r="S524"/>
      <c r="T524"/>
      <c r="U524"/>
    </row>
    <row r="525" spans="1:21" s="48" customFormat="1" ht="20.100000000000001" customHeight="1" x14ac:dyDescent="0.25">
      <c r="A525" s="1"/>
      <c r="B525" s="1"/>
      <c r="C525" s="1"/>
      <c r="D525"/>
      <c r="E525"/>
      <c r="F525"/>
      <c r="G525"/>
      <c r="I525"/>
      <c r="J525"/>
      <c r="K525"/>
      <c r="L525"/>
      <c r="M525"/>
      <c r="N525"/>
      <c r="O525"/>
      <c r="P525"/>
      <c r="Q525"/>
      <c r="R525"/>
      <c r="S525"/>
      <c r="T525"/>
      <c r="U525"/>
    </row>
    <row r="526" spans="1:21" s="48" customFormat="1" ht="20.100000000000001" customHeight="1" x14ac:dyDescent="0.25">
      <c r="A526"/>
      <c r="B526"/>
      <c r="C526"/>
      <c r="D526"/>
      <c r="E526"/>
      <c r="F526"/>
      <c r="G526"/>
      <c r="I526"/>
      <c r="J526"/>
      <c r="K526"/>
      <c r="L526"/>
      <c r="M526"/>
      <c r="N526"/>
      <c r="O526"/>
      <c r="P526"/>
      <c r="Q526"/>
      <c r="R526"/>
      <c r="S526"/>
      <c r="T526"/>
      <c r="U526"/>
    </row>
    <row r="527" spans="1:21" s="48" customFormat="1" ht="20.100000000000001" customHeight="1" x14ac:dyDescent="0.25">
      <c r="A527" s="1"/>
      <c r="B527" s="1"/>
      <c r="C527" s="1"/>
      <c r="D527"/>
      <c r="E527"/>
      <c r="F527"/>
      <c r="G527"/>
      <c r="I527"/>
      <c r="J527"/>
      <c r="K527"/>
      <c r="L527"/>
      <c r="M527"/>
      <c r="N527"/>
      <c r="O527"/>
      <c r="P527"/>
      <c r="Q527"/>
      <c r="R527"/>
      <c r="S527"/>
      <c r="T527"/>
      <c r="U527"/>
    </row>
    <row r="528" spans="1:21" s="48" customFormat="1" ht="20.100000000000001" customHeight="1" x14ac:dyDescent="0.25">
      <c r="A528"/>
      <c r="B528"/>
      <c r="C528"/>
      <c r="D528"/>
      <c r="E528"/>
      <c r="F528"/>
      <c r="G528"/>
      <c r="I528"/>
      <c r="J528"/>
      <c r="K528"/>
      <c r="L528"/>
      <c r="M528"/>
      <c r="N528"/>
      <c r="O528"/>
      <c r="P528"/>
      <c r="Q528"/>
      <c r="R528"/>
      <c r="S528"/>
      <c r="T528"/>
      <c r="U528"/>
    </row>
    <row r="529" spans="1:21" s="48" customFormat="1" ht="20.100000000000001" customHeight="1" x14ac:dyDescent="0.25">
      <c r="A529"/>
      <c r="B529"/>
      <c r="C529"/>
      <c r="D529"/>
      <c r="E529"/>
      <c r="F529"/>
      <c r="G529"/>
      <c r="I529"/>
      <c r="J529"/>
      <c r="K529"/>
      <c r="L529"/>
      <c r="M529"/>
      <c r="N529"/>
      <c r="O529"/>
      <c r="P529"/>
      <c r="Q529"/>
      <c r="R529"/>
      <c r="S529"/>
      <c r="T529"/>
      <c r="U529"/>
    </row>
    <row r="530" spans="1:21" s="48" customFormat="1" ht="20.100000000000001" customHeight="1" x14ac:dyDescent="0.25">
      <c r="A530" s="2"/>
      <c r="B530" s="2"/>
      <c r="C530" s="2"/>
      <c r="D530"/>
      <c r="E530"/>
      <c r="F530"/>
      <c r="G530"/>
      <c r="I530"/>
      <c r="J530"/>
      <c r="K530"/>
      <c r="L530"/>
      <c r="M530"/>
      <c r="N530"/>
      <c r="O530"/>
      <c r="P530"/>
      <c r="Q530"/>
      <c r="R530"/>
      <c r="S530"/>
      <c r="T530"/>
      <c r="U530"/>
    </row>
    <row r="531" spans="1:21" s="48" customFormat="1" ht="20.100000000000001" customHeight="1" x14ac:dyDescent="0.25">
      <c r="A531" s="1"/>
      <c r="B531" s="1"/>
      <c r="C531" s="1"/>
      <c r="D531"/>
      <c r="E531"/>
      <c r="F531"/>
      <c r="G531"/>
      <c r="I531"/>
      <c r="J531"/>
      <c r="K531"/>
      <c r="L531"/>
      <c r="M531"/>
      <c r="N531"/>
      <c r="O531"/>
      <c r="P531"/>
      <c r="Q531"/>
      <c r="R531"/>
      <c r="S531"/>
      <c r="T531"/>
      <c r="U531"/>
    </row>
    <row r="532" spans="1:21" s="48" customFormat="1" ht="20.100000000000001" customHeight="1" x14ac:dyDescent="0.25">
      <c r="A532" s="1"/>
      <c r="B532" s="1"/>
      <c r="C532" s="1"/>
      <c r="D532"/>
      <c r="E532"/>
      <c r="F532"/>
      <c r="G532"/>
      <c r="I532"/>
      <c r="J532"/>
      <c r="K532"/>
      <c r="L532"/>
      <c r="M532"/>
      <c r="N532"/>
      <c r="O532"/>
      <c r="P532"/>
      <c r="Q532"/>
      <c r="R532"/>
      <c r="S532"/>
      <c r="T532"/>
      <c r="U532"/>
    </row>
    <row r="533" spans="1:21" s="48" customFormat="1" ht="20.100000000000001" customHeight="1" x14ac:dyDescent="0.25">
      <c r="A533"/>
      <c r="B533"/>
      <c r="C533"/>
      <c r="D533"/>
      <c r="E533"/>
      <c r="F533"/>
      <c r="G533"/>
      <c r="I533"/>
      <c r="J533"/>
      <c r="K533"/>
      <c r="L533"/>
      <c r="M533"/>
      <c r="N533"/>
      <c r="O533"/>
      <c r="P533"/>
      <c r="Q533"/>
      <c r="R533"/>
      <c r="S533"/>
      <c r="T533"/>
      <c r="U533"/>
    </row>
    <row r="534" spans="1:21" s="48" customFormat="1" ht="20.100000000000001" customHeight="1" x14ac:dyDescent="0.25">
      <c r="A534" s="1"/>
      <c r="B534" s="1"/>
      <c r="C534" s="1"/>
      <c r="D534"/>
      <c r="E534"/>
      <c r="F534"/>
      <c r="G534"/>
      <c r="I534"/>
      <c r="J534"/>
      <c r="K534"/>
      <c r="L534"/>
      <c r="M534"/>
      <c r="N534"/>
      <c r="O534"/>
      <c r="P534"/>
      <c r="Q534"/>
      <c r="R534"/>
      <c r="S534"/>
      <c r="T534"/>
      <c r="U534"/>
    </row>
    <row r="535" spans="1:21" s="48" customFormat="1" ht="20.100000000000001" customHeight="1" x14ac:dyDescent="0.25">
      <c r="A535"/>
      <c r="B535"/>
      <c r="C535"/>
      <c r="D535"/>
      <c r="E535"/>
      <c r="F535"/>
      <c r="G535"/>
      <c r="I535"/>
      <c r="J535"/>
      <c r="K535"/>
      <c r="L535"/>
      <c r="M535"/>
      <c r="N535"/>
      <c r="O535"/>
      <c r="P535"/>
      <c r="Q535"/>
      <c r="R535"/>
      <c r="S535"/>
      <c r="T535"/>
      <c r="U535"/>
    </row>
    <row r="536" spans="1:21" s="48" customFormat="1" ht="20.100000000000001" customHeight="1" x14ac:dyDescent="0.25">
      <c r="A536"/>
      <c r="B536"/>
      <c r="C536"/>
      <c r="D536"/>
      <c r="E536"/>
      <c r="F536"/>
      <c r="G536"/>
      <c r="I536"/>
      <c r="J536"/>
      <c r="K536"/>
      <c r="L536"/>
      <c r="M536"/>
      <c r="N536"/>
      <c r="O536"/>
      <c r="P536"/>
      <c r="Q536"/>
      <c r="R536"/>
      <c r="S536"/>
      <c r="T536"/>
      <c r="U536"/>
    </row>
    <row r="537" spans="1:21" s="48" customFormat="1" ht="20.100000000000001" customHeight="1" x14ac:dyDescent="0.25">
      <c r="A537" s="2"/>
      <c r="B537" s="2"/>
      <c r="C537" s="2"/>
      <c r="D537"/>
      <c r="E537"/>
      <c r="F537"/>
      <c r="G537"/>
      <c r="I537"/>
      <c r="J537"/>
      <c r="K537"/>
      <c r="L537"/>
      <c r="M537"/>
      <c r="N537"/>
      <c r="O537"/>
      <c r="P537"/>
      <c r="Q537"/>
      <c r="R537"/>
      <c r="S537"/>
      <c r="T537"/>
      <c r="U537"/>
    </row>
    <row r="538" spans="1:21" s="48" customFormat="1" ht="20.100000000000001" customHeight="1" x14ac:dyDescent="0.25">
      <c r="A538" s="1"/>
      <c r="B538" s="1"/>
      <c r="C538" s="1"/>
      <c r="D538"/>
      <c r="E538"/>
      <c r="F538"/>
      <c r="G538"/>
      <c r="I538"/>
      <c r="J538"/>
      <c r="K538"/>
      <c r="L538"/>
      <c r="M538"/>
      <c r="N538"/>
      <c r="O538"/>
      <c r="P538"/>
      <c r="Q538"/>
      <c r="R538"/>
      <c r="S538"/>
      <c r="T538"/>
      <c r="U538"/>
    </row>
    <row r="539" spans="1:21" s="48" customFormat="1" ht="20.100000000000001" customHeight="1" x14ac:dyDescent="0.25">
      <c r="A539" s="1"/>
      <c r="B539" s="1"/>
      <c r="C539" s="1"/>
      <c r="D539"/>
      <c r="E539"/>
      <c r="F539"/>
      <c r="G539"/>
      <c r="I539"/>
      <c r="J539"/>
      <c r="K539"/>
      <c r="L539"/>
      <c r="M539"/>
      <c r="N539"/>
      <c r="O539"/>
      <c r="P539"/>
      <c r="Q539"/>
      <c r="R539"/>
      <c r="S539"/>
      <c r="T539"/>
      <c r="U539"/>
    </row>
    <row r="540" spans="1:21" s="48" customFormat="1" ht="20.100000000000001" customHeight="1" x14ac:dyDescent="0.25">
      <c r="A540"/>
      <c r="B540"/>
      <c r="C540"/>
      <c r="D540"/>
      <c r="E540"/>
      <c r="F540"/>
      <c r="G540"/>
      <c r="I540"/>
      <c r="J540"/>
      <c r="K540"/>
      <c r="L540"/>
      <c r="M540"/>
      <c r="N540"/>
      <c r="O540"/>
      <c r="P540"/>
      <c r="Q540"/>
      <c r="R540"/>
      <c r="S540"/>
      <c r="T540"/>
      <c r="U540"/>
    </row>
    <row r="541" spans="1:21" s="48" customFormat="1" ht="20.100000000000001" customHeight="1" x14ac:dyDescent="0.25">
      <c r="A541" s="1"/>
      <c r="B541" s="1"/>
      <c r="C541" s="1"/>
      <c r="D541"/>
      <c r="E541"/>
      <c r="F541"/>
      <c r="G541"/>
      <c r="I541"/>
      <c r="J541"/>
      <c r="K541"/>
      <c r="L541"/>
      <c r="M541"/>
      <c r="N541"/>
      <c r="O541"/>
      <c r="P541"/>
      <c r="Q541"/>
      <c r="R541"/>
      <c r="S541"/>
      <c r="T541"/>
      <c r="U541"/>
    </row>
    <row r="542" spans="1:21" s="48" customFormat="1" ht="20.100000000000001" customHeight="1" x14ac:dyDescent="0.25">
      <c r="A542"/>
      <c r="B542"/>
      <c r="C542"/>
      <c r="D542"/>
      <c r="E542"/>
      <c r="F542"/>
      <c r="G542"/>
      <c r="I542"/>
      <c r="J542"/>
      <c r="K542"/>
      <c r="L542"/>
      <c r="M542"/>
      <c r="N542"/>
      <c r="O542"/>
      <c r="P542"/>
      <c r="Q542"/>
      <c r="R542"/>
      <c r="S542"/>
      <c r="T542"/>
      <c r="U542"/>
    </row>
    <row r="543" spans="1:21" s="48" customFormat="1" ht="20.100000000000001" customHeight="1" x14ac:dyDescent="0.25">
      <c r="A543"/>
      <c r="B543"/>
      <c r="C543"/>
      <c r="D543"/>
      <c r="E543"/>
      <c r="F543"/>
      <c r="G543"/>
      <c r="I543"/>
      <c r="J543"/>
      <c r="K543"/>
      <c r="L543"/>
      <c r="M543"/>
      <c r="N543"/>
      <c r="O543"/>
      <c r="P543"/>
      <c r="Q543"/>
      <c r="R543"/>
      <c r="S543"/>
      <c r="T543"/>
      <c r="U543"/>
    </row>
    <row r="544" spans="1:21" s="48" customFormat="1" ht="20.100000000000001" customHeight="1" x14ac:dyDescent="0.25">
      <c r="A544" s="2"/>
      <c r="B544" s="2"/>
      <c r="C544" s="2"/>
      <c r="D544"/>
      <c r="E544"/>
      <c r="F544"/>
      <c r="G544"/>
      <c r="I544"/>
      <c r="J544"/>
      <c r="K544"/>
      <c r="L544"/>
      <c r="M544"/>
      <c r="N544"/>
      <c r="O544"/>
      <c r="P544"/>
      <c r="Q544"/>
      <c r="R544"/>
      <c r="S544"/>
      <c r="T544"/>
      <c r="U544"/>
    </row>
    <row r="545" spans="1:21" s="48" customFormat="1" ht="20.100000000000001" customHeight="1" x14ac:dyDescent="0.25">
      <c r="A545" s="1"/>
      <c r="B545" s="1"/>
      <c r="C545" s="1"/>
      <c r="D545"/>
      <c r="E545"/>
      <c r="F545"/>
      <c r="G545"/>
      <c r="I545"/>
      <c r="J545"/>
      <c r="K545"/>
      <c r="L545"/>
      <c r="M545"/>
      <c r="N545"/>
      <c r="O545"/>
      <c r="P545"/>
      <c r="Q545"/>
      <c r="R545"/>
      <c r="S545"/>
      <c r="T545"/>
      <c r="U545"/>
    </row>
    <row r="546" spans="1:21" s="48" customFormat="1" ht="20.100000000000001" customHeight="1" x14ac:dyDescent="0.25">
      <c r="A546" s="1"/>
      <c r="B546" s="1"/>
      <c r="C546" s="1"/>
      <c r="D546"/>
      <c r="E546"/>
      <c r="F546"/>
      <c r="G546"/>
      <c r="I546"/>
      <c r="J546"/>
      <c r="K546"/>
      <c r="L546"/>
      <c r="M546"/>
      <c r="N546"/>
      <c r="O546"/>
      <c r="P546"/>
      <c r="Q546"/>
      <c r="R546"/>
      <c r="S546"/>
      <c r="T546"/>
      <c r="U546"/>
    </row>
    <row r="547" spans="1:21" s="48" customFormat="1" ht="20.100000000000001" customHeight="1" x14ac:dyDescent="0.25">
      <c r="A547"/>
      <c r="B547"/>
      <c r="C547"/>
      <c r="D547"/>
      <c r="E547"/>
      <c r="F547"/>
      <c r="G547"/>
      <c r="I547"/>
      <c r="J547"/>
      <c r="K547"/>
      <c r="L547"/>
      <c r="M547"/>
      <c r="N547"/>
      <c r="O547"/>
      <c r="P547"/>
      <c r="Q547"/>
      <c r="R547"/>
      <c r="S547"/>
      <c r="T547"/>
      <c r="U547"/>
    </row>
    <row r="548" spans="1:21" s="48" customFormat="1" ht="20.100000000000001" customHeight="1" x14ac:dyDescent="0.25">
      <c r="A548" s="1"/>
      <c r="B548" s="1"/>
      <c r="C548" s="1"/>
      <c r="D548"/>
      <c r="E548"/>
      <c r="F548"/>
      <c r="G548"/>
      <c r="I548"/>
      <c r="J548"/>
      <c r="K548"/>
      <c r="L548"/>
      <c r="M548"/>
      <c r="N548"/>
      <c r="O548"/>
      <c r="P548"/>
      <c r="Q548"/>
      <c r="R548"/>
      <c r="S548"/>
      <c r="T548"/>
      <c r="U548"/>
    </row>
    <row r="549" spans="1:21" s="48" customFormat="1" ht="20.100000000000001" customHeight="1" x14ac:dyDescent="0.25">
      <c r="A549"/>
      <c r="B549"/>
      <c r="C549"/>
      <c r="D549"/>
      <c r="E549"/>
      <c r="F549"/>
      <c r="G549"/>
      <c r="I549"/>
      <c r="J549"/>
      <c r="K549"/>
      <c r="L549"/>
      <c r="M549"/>
      <c r="N549"/>
      <c r="O549"/>
      <c r="P549"/>
      <c r="Q549"/>
      <c r="R549"/>
      <c r="S549"/>
      <c r="T549"/>
      <c r="U549"/>
    </row>
    <row r="550" spans="1:21" s="48" customFormat="1" ht="20.100000000000001" customHeight="1" x14ac:dyDescent="0.25">
      <c r="A550"/>
      <c r="B550"/>
      <c r="C550"/>
      <c r="D550"/>
      <c r="E550"/>
      <c r="F550"/>
      <c r="G550"/>
      <c r="I550"/>
      <c r="J550"/>
      <c r="K550"/>
      <c r="L550"/>
      <c r="M550"/>
      <c r="N550"/>
      <c r="O550"/>
      <c r="P550"/>
      <c r="Q550"/>
      <c r="R550"/>
      <c r="S550"/>
      <c r="T550"/>
      <c r="U550"/>
    </row>
    <row r="551" spans="1:21" s="48" customFormat="1" ht="20.100000000000001" customHeight="1" x14ac:dyDescent="0.25">
      <c r="A551" s="2"/>
      <c r="B551" s="2"/>
      <c r="C551" s="2"/>
      <c r="D551"/>
      <c r="E551"/>
      <c r="F551"/>
      <c r="G551"/>
      <c r="I551"/>
      <c r="J551"/>
      <c r="K551"/>
      <c r="L551"/>
      <c r="M551"/>
      <c r="N551"/>
      <c r="O551"/>
      <c r="P551"/>
      <c r="Q551"/>
      <c r="R551"/>
      <c r="S551"/>
      <c r="T551"/>
      <c r="U551"/>
    </row>
    <row r="552" spans="1:21" s="48" customFormat="1" ht="20.100000000000001" customHeight="1" x14ac:dyDescent="0.25">
      <c r="A552" s="1"/>
      <c r="B552" s="1"/>
      <c r="C552" s="1"/>
      <c r="D552"/>
      <c r="E552"/>
      <c r="F552"/>
      <c r="G552"/>
      <c r="I552"/>
      <c r="J552"/>
      <c r="K552"/>
      <c r="L552"/>
      <c r="M552"/>
      <c r="N552"/>
      <c r="O552"/>
      <c r="P552"/>
      <c r="Q552"/>
      <c r="R552"/>
      <c r="S552"/>
      <c r="T552"/>
      <c r="U552"/>
    </row>
    <row r="553" spans="1:21" s="48" customFormat="1" ht="20.100000000000001" customHeight="1" x14ac:dyDescent="0.25">
      <c r="A553" s="1"/>
      <c r="B553" s="1"/>
      <c r="C553" s="1"/>
      <c r="D553"/>
      <c r="E553"/>
      <c r="F553"/>
      <c r="G553"/>
      <c r="I553"/>
      <c r="J553"/>
      <c r="K553"/>
      <c r="L553"/>
      <c r="M553"/>
      <c r="N553"/>
      <c r="O553"/>
      <c r="P553"/>
      <c r="Q553"/>
      <c r="R553"/>
      <c r="S553"/>
      <c r="T553"/>
      <c r="U553"/>
    </row>
    <row r="554" spans="1:21" s="48" customFormat="1" ht="20.100000000000001" customHeight="1" x14ac:dyDescent="0.25">
      <c r="A554"/>
      <c r="B554"/>
      <c r="C554"/>
      <c r="D554"/>
      <c r="E554"/>
      <c r="F554"/>
      <c r="G554"/>
      <c r="I554"/>
      <c r="J554"/>
      <c r="K554"/>
      <c r="L554"/>
      <c r="M554"/>
      <c r="N554"/>
      <c r="O554"/>
      <c r="P554"/>
      <c r="Q554"/>
      <c r="R554"/>
      <c r="S554"/>
      <c r="T554"/>
      <c r="U554"/>
    </row>
    <row r="555" spans="1:21" s="48" customFormat="1" ht="20.100000000000001" customHeight="1" x14ac:dyDescent="0.25">
      <c r="A555" s="1"/>
      <c r="B555" s="1"/>
      <c r="C555" s="1"/>
      <c r="D555"/>
      <c r="E555"/>
      <c r="F555"/>
      <c r="G555"/>
      <c r="I555"/>
      <c r="J555"/>
      <c r="K555"/>
      <c r="L555"/>
      <c r="M555"/>
      <c r="N555"/>
      <c r="O555"/>
      <c r="P555"/>
      <c r="Q555"/>
      <c r="R555"/>
      <c r="S555"/>
      <c r="T555"/>
      <c r="U555"/>
    </row>
    <row r="556" spans="1:21" s="48" customFormat="1" ht="20.100000000000001" customHeight="1" x14ac:dyDescent="0.25">
      <c r="A556"/>
      <c r="B556"/>
      <c r="C556"/>
      <c r="D556"/>
      <c r="E556"/>
      <c r="F556"/>
      <c r="G556"/>
      <c r="I556"/>
      <c r="J556"/>
      <c r="K556"/>
      <c r="L556"/>
      <c r="M556"/>
      <c r="N556"/>
      <c r="O556"/>
      <c r="P556"/>
      <c r="Q556"/>
      <c r="R556"/>
      <c r="S556"/>
      <c r="T556"/>
      <c r="U556"/>
    </row>
    <row r="557" spans="1:21" s="48" customFormat="1" ht="20.100000000000001" customHeight="1" x14ac:dyDescent="0.25">
      <c r="A557"/>
      <c r="B557"/>
      <c r="C557"/>
      <c r="D557"/>
      <c r="E557"/>
      <c r="F557"/>
      <c r="G557"/>
      <c r="I557"/>
      <c r="J557"/>
      <c r="K557"/>
      <c r="L557"/>
      <c r="M557"/>
      <c r="N557"/>
      <c r="O557"/>
      <c r="P557"/>
      <c r="Q557"/>
      <c r="R557"/>
      <c r="S557"/>
      <c r="T557"/>
      <c r="U557"/>
    </row>
    <row r="558" spans="1:21" s="48" customFormat="1" ht="20.100000000000001" customHeight="1" x14ac:dyDescent="0.25">
      <c r="A558" s="2"/>
      <c r="B558" s="2"/>
      <c r="C558" s="2"/>
      <c r="D558"/>
      <c r="E558"/>
      <c r="F558"/>
      <c r="G558"/>
      <c r="I558"/>
      <c r="J558"/>
      <c r="K558"/>
      <c r="L558"/>
      <c r="M558"/>
      <c r="N558"/>
      <c r="O558"/>
      <c r="P558"/>
      <c r="Q558"/>
      <c r="R558"/>
      <c r="S558"/>
      <c r="T558"/>
      <c r="U558"/>
    </row>
    <row r="559" spans="1:21" s="48" customFormat="1" ht="20.100000000000001" customHeight="1" x14ac:dyDescent="0.25">
      <c r="A559" s="1"/>
      <c r="B559" s="1"/>
      <c r="C559" s="1"/>
      <c r="D559"/>
      <c r="E559"/>
      <c r="F559"/>
      <c r="G559"/>
      <c r="I559"/>
      <c r="J559"/>
      <c r="K559"/>
      <c r="L559"/>
      <c r="M559"/>
      <c r="N559"/>
      <c r="O559"/>
      <c r="P559"/>
      <c r="Q559"/>
      <c r="R559"/>
      <c r="S559"/>
      <c r="T559"/>
      <c r="U559"/>
    </row>
    <row r="560" spans="1:21" s="48" customFormat="1" ht="20.100000000000001" customHeight="1" x14ac:dyDescent="0.25">
      <c r="A560" s="1"/>
      <c r="B560" s="1"/>
      <c r="C560" s="1"/>
      <c r="D560"/>
      <c r="E560"/>
      <c r="F560"/>
      <c r="G560"/>
      <c r="I560"/>
      <c r="J560"/>
      <c r="K560"/>
      <c r="L560"/>
      <c r="M560"/>
      <c r="N560"/>
      <c r="O560"/>
      <c r="P560"/>
      <c r="Q560"/>
      <c r="R560"/>
      <c r="S560"/>
      <c r="T560"/>
      <c r="U560"/>
    </row>
    <row r="561" spans="1:21" s="48" customFormat="1" ht="20.100000000000001" customHeight="1" x14ac:dyDescent="0.25">
      <c r="A561"/>
      <c r="B561"/>
      <c r="C561"/>
      <c r="D561"/>
      <c r="E561"/>
      <c r="F561"/>
      <c r="G561"/>
      <c r="I561"/>
      <c r="J561"/>
      <c r="K561"/>
      <c r="L561"/>
      <c r="M561"/>
      <c r="N561"/>
      <c r="O561"/>
      <c r="P561"/>
      <c r="Q561"/>
      <c r="R561"/>
      <c r="S561"/>
      <c r="T561"/>
      <c r="U561"/>
    </row>
    <row r="562" spans="1:21" s="48" customFormat="1" ht="20.100000000000001" customHeight="1" x14ac:dyDescent="0.25">
      <c r="A562" s="1"/>
      <c r="B562" s="1"/>
      <c r="C562" s="1"/>
      <c r="D562"/>
      <c r="E562"/>
      <c r="F562"/>
      <c r="G562"/>
      <c r="I562"/>
      <c r="J562"/>
      <c r="K562"/>
      <c r="L562"/>
      <c r="M562"/>
      <c r="N562"/>
      <c r="O562"/>
      <c r="P562"/>
      <c r="Q562"/>
      <c r="R562"/>
      <c r="S562"/>
      <c r="T562"/>
      <c r="U562"/>
    </row>
    <row r="563" spans="1:21" s="48" customFormat="1" ht="20.100000000000001" customHeight="1" x14ac:dyDescent="0.25">
      <c r="A563"/>
      <c r="B563"/>
      <c r="C563"/>
      <c r="D563"/>
      <c r="E563"/>
      <c r="F563"/>
      <c r="G563"/>
      <c r="I563"/>
      <c r="J563"/>
      <c r="K563"/>
      <c r="L563"/>
      <c r="M563"/>
      <c r="N563"/>
      <c r="O563"/>
      <c r="P563"/>
      <c r="Q563"/>
      <c r="R563"/>
      <c r="S563"/>
      <c r="T563"/>
      <c r="U563"/>
    </row>
    <row r="564" spans="1:21" s="48" customFormat="1" ht="20.100000000000001" customHeight="1" x14ac:dyDescent="0.25">
      <c r="A564"/>
      <c r="B564"/>
      <c r="C564"/>
      <c r="D564"/>
      <c r="E564"/>
      <c r="F564"/>
      <c r="G564"/>
      <c r="I564"/>
      <c r="J564"/>
      <c r="K564"/>
      <c r="L564"/>
      <c r="M564"/>
      <c r="N564"/>
      <c r="O564"/>
      <c r="P564"/>
      <c r="Q564"/>
      <c r="R564"/>
      <c r="S564"/>
      <c r="T564"/>
      <c r="U564"/>
    </row>
    <row r="565" spans="1:21" s="48" customFormat="1" ht="20.100000000000001" customHeight="1" x14ac:dyDescent="0.25">
      <c r="A565" s="2"/>
      <c r="B565" s="2"/>
      <c r="C565" s="2"/>
      <c r="D565"/>
      <c r="E565"/>
      <c r="F565"/>
      <c r="G565"/>
      <c r="I565"/>
      <c r="J565"/>
      <c r="K565"/>
      <c r="L565"/>
      <c r="M565"/>
      <c r="N565"/>
      <c r="O565"/>
      <c r="P565"/>
      <c r="Q565"/>
      <c r="R565"/>
      <c r="S565"/>
      <c r="T565"/>
      <c r="U565"/>
    </row>
    <row r="566" spans="1:21" s="48" customFormat="1" ht="20.100000000000001" customHeight="1" x14ac:dyDescent="0.25">
      <c r="A566" s="1"/>
      <c r="B566" s="1"/>
      <c r="C566" s="1"/>
      <c r="D566"/>
      <c r="E566"/>
      <c r="F566"/>
      <c r="G566"/>
      <c r="I566"/>
      <c r="J566"/>
      <c r="K566"/>
      <c r="L566"/>
      <c r="M566"/>
      <c r="N566"/>
      <c r="O566"/>
      <c r="P566"/>
      <c r="Q566"/>
      <c r="R566"/>
      <c r="S566"/>
      <c r="T566"/>
      <c r="U566"/>
    </row>
    <row r="567" spans="1:21" s="48" customFormat="1" ht="20.100000000000001" customHeight="1" x14ac:dyDescent="0.25">
      <c r="A567" s="1"/>
      <c r="B567" s="1"/>
      <c r="C567" s="1"/>
      <c r="D567"/>
      <c r="E567"/>
      <c r="F567"/>
      <c r="G567"/>
      <c r="I567"/>
      <c r="J567"/>
      <c r="K567"/>
      <c r="L567"/>
      <c r="M567"/>
      <c r="N567"/>
      <c r="O567"/>
      <c r="P567"/>
      <c r="Q567"/>
      <c r="R567"/>
      <c r="S567"/>
      <c r="T567"/>
      <c r="U567"/>
    </row>
    <row r="568" spans="1:21" s="48" customFormat="1" ht="20.100000000000001" customHeight="1" x14ac:dyDescent="0.25">
      <c r="A568"/>
      <c r="B568"/>
      <c r="C568"/>
      <c r="D568"/>
      <c r="E568"/>
      <c r="F568"/>
      <c r="G568"/>
      <c r="I568"/>
      <c r="J568"/>
      <c r="K568"/>
      <c r="L568"/>
      <c r="M568"/>
      <c r="N568"/>
      <c r="O568"/>
      <c r="P568"/>
      <c r="Q568"/>
      <c r="R568"/>
      <c r="S568"/>
      <c r="T568"/>
      <c r="U568"/>
    </row>
    <row r="569" spans="1:21" s="48" customFormat="1" ht="20.100000000000001" customHeight="1" x14ac:dyDescent="0.25">
      <c r="A569" s="1"/>
      <c r="B569" s="1"/>
      <c r="C569" s="1"/>
      <c r="D569"/>
      <c r="E569"/>
      <c r="F569"/>
      <c r="G569"/>
      <c r="I569"/>
      <c r="J569"/>
      <c r="K569"/>
      <c r="L569"/>
      <c r="M569"/>
      <c r="N569"/>
      <c r="O569"/>
      <c r="P569"/>
      <c r="Q569"/>
      <c r="R569"/>
      <c r="S569"/>
      <c r="T569"/>
      <c r="U569"/>
    </row>
    <row r="570" spans="1:21" s="48" customFormat="1" ht="20.100000000000001" customHeight="1" x14ac:dyDescent="0.25">
      <c r="A570"/>
      <c r="B570"/>
      <c r="C570"/>
      <c r="D570"/>
      <c r="E570"/>
      <c r="F570"/>
      <c r="G570"/>
      <c r="I570"/>
      <c r="J570"/>
      <c r="K570"/>
      <c r="L570"/>
      <c r="M570"/>
      <c r="N570"/>
      <c r="O570"/>
      <c r="P570"/>
      <c r="Q570"/>
      <c r="R570"/>
      <c r="S570"/>
      <c r="T570"/>
      <c r="U570"/>
    </row>
    <row r="571" spans="1:21" s="48" customFormat="1" ht="20.100000000000001" customHeight="1" x14ac:dyDescent="0.25">
      <c r="A571"/>
      <c r="B571"/>
      <c r="C571"/>
      <c r="D571"/>
      <c r="E571"/>
      <c r="F571"/>
      <c r="G571"/>
      <c r="I571"/>
      <c r="J571"/>
      <c r="K571"/>
      <c r="L571"/>
      <c r="M571"/>
      <c r="N571"/>
      <c r="O571"/>
      <c r="P571"/>
      <c r="Q571"/>
      <c r="R571"/>
      <c r="S571"/>
      <c r="T571"/>
      <c r="U571"/>
    </row>
    <row r="572" spans="1:21" s="48" customFormat="1" ht="20.100000000000001" customHeight="1" x14ac:dyDescent="0.25">
      <c r="A572" s="2"/>
      <c r="B572" s="2"/>
      <c r="C572" s="2"/>
      <c r="D572"/>
      <c r="E572"/>
      <c r="F572"/>
      <c r="G572"/>
      <c r="I572"/>
      <c r="J572"/>
      <c r="K572"/>
      <c r="L572"/>
      <c r="M572"/>
      <c r="N572"/>
      <c r="O572"/>
      <c r="P572"/>
      <c r="Q572"/>
      <c r="R572"/>
      <c r="S572"/>
      <c r="T572"/>
      <c r="U572"/>
    </row>
    <row r="573" spans="1:21" s="48" customFormat="1" ht="20.100000000000001" customHeight="1" x14ac:dyDescent="0.25">
      <c r="A573" s="1"/>
      <c r="B573" s="1"/>
      <c r="C573" s="1"/>
      <c r="D573"/>
      <c r="E573"/>
      <c r="F573"/>
      <c r="G573"/>
      <c r="I573"/>
      <c r="J573"/>
      <c r="K573"/>
      <c r="L573"/>
      <c r="M573"/>
      <c r="N573"/>
      <c r="O573"/>
      <c r="P573"/>
      <c r="Q573"/>
      <c r="R573"/>
      <c r="S573"/>
      <c r="T573"/>
      <c r="U573"/>
    </row>
    <row r="574" spans="1:21" s="48" customFormat="1" ht="20.100000000000001" customHeight="1" x14ac:dyDescent="0.25">
      <c r="A574" s="1"/>
      <c r="B574" s="1"/>
      <c r="C574" s="1"/>
      <c r="D574"/>
      <c r="E574"/>
      <c r="F574"/>
      <c r="G574"/>
      <c r="I574"/>
      <c r="J574"/>
      <c r="K574"/>
      <c r="L574"/>
      <c r="M574"/>
      <c r="N574"/>
      <c r="O574"/>
      <c r="P574"/>
      <c r="Q574"/>
      <c r="R574"/>
      <c r="S574"/>
      <c r="T574"/>
      <c r="U574"/>
    </row>
    <row r="575" spans="1:21" s="48" customFormat="1" ht="20.100000000000001" customHeight="1" x14ac:dyDescent="0.25">
      <c r="A575"/>
      <c r="B575"/>
      <c r="C575"/>
      <c r="D575"/>
      <c r="E575"/>
      <c r="F575"/>
      <c r="G575"/>
      <c r="I575"/>
      <c r="J575"/>
      <c r="K575"/>
      <c r="L575"/>
      <c r="M575"/>
      <c r="N575"/>
      <c r="O575"/>
      <c r="P575"/>
      <c r="Q575"/>
      <c r="R575"/>
      <c r="S575"/>
      <c r="T575"/>
      <c r="U575"/>
    </row>
    <row r="576" spans="1:21" s="48" customFormat="1" ht="20.100000000000001" customHeight="1" x14ac:dyDescent="0.25">
      <c r="A576" s="1"/>
      <c r="B576" s="1"/>
      <c r="C576" s="1"/>
      <c r="D576"/>
      <c r="E576"/>
      <c r="F576"/>
      <c r="G576"/>
      <c r="I576"/>
      <c r="J576"/>
      <c r="K576"/>
      <c r="L576"/>
      <c r="M576"/>
      <c r="N576"/>
      <c r="O576"/>
      <c r="P576"/>
      <c r="Q576"/>
      <c r="R576"/>
      <c r="S576"/>
      <c r="T576"/>
      <c r="U576"/>
    </row>
    <row r="577" spans="1:21" s="48" customFormat="1" ht="20.100000000000001" customHeight="1" x14ac:dyDescent="0.25">
      <c r="A577"/>
      <c r="B577"/>
      <c r="C577"/>
      <c r="D577"/>
      <c r="E577"/>
      <c r="F577"/>
      <c r="G577"/>
      <c r="I577"/>
      <c r="J577"/>
      <c r="K577"/>
      <c r="L577"/>
      <c r="M577"/>
      <c r="N577"/>
      <c r="O577"/>
      <c r="P577"/>
      <c r="Q577"/>
      <c r="R577"/>
      <c r="S577"/>
      <c r="T577"/>
      <c r="U577"/>
    </row>
    <row r="578" spans="1:21" s="48" customFormat="1" ht="20.100000000000001" customHeight="1" x14ac:dyDescent="0.25">
      <c r="A578"/>
      <c r="B578"/>
      <c r="C578"/>
      <c r="D578"/>
      <c r="E578"/>
      <c r="F578"/>
      <c r="G578"/>
      <c r="I578"/>
      <c r="J578"/>
      <c r="K578"/>
      <c r="L578"/>
      <c r="M578"/>
      <c r="N578"/>
      <c r="O578"/>
      <c r="P578"/>
      <c r="Q578"/>
      <c r="R578"/>
      <c r="S578"/>
      <c r="T578"/>
      <c r="U578"/>
    </row>
    <row r="579" spans="1:21" s="48" customFormat="1" ht="20.100000000000001" customHeight="1" x14ac:dyDescent="0.25">
      <c r="A579" s="2"/>
      <c r="B579" s="2"/>
      <c r="C579" s="2"/>
      <c r="D579"/>
      <c r="E579"/>
      <c r="F579"/>
      <c r="G579"/>
      <c r="I579"/>
      <c r="J579"/>
      <c r="K579"/>
      <c r="L579"/>
      <c r="M579"/>
      <c r="N579"/>
      <c r="O579"/>
      <c r="P579"/>
      <c r="Q579"/>
      <c r="R579"/>
      <c r="S579"/>
      <c r="T579"/>
      <c r="U579"/>
    </row>
    <row r="580" spans="1:21" s="48" customFormat="1" ht="20.100000000000001" customHeight="1" x14ac:dyDescent="0.25">
      <c r="A580" s="1"/>
      <c r="B580" s="1"/>
      <c r="C580" s="1"/>
      <c r="D580"/>
      <c r="E580"/>
      <c r="F580"/>
      <c r="G580"/>
      <c r="I580"/>
      <c r="J580"/>
      <c r="K580"/>
      <c r="L580"/>
      <c r="M580"/>
      <c r="N580"/>
      <c r="O580"/>
      <c r="P580"/>
      <c r="Q580"/>
      <c r="R580"/>
      <c r="S580"/>
      <c r="T580"/>
      <c r="U580"/>
    </row>
    <row r="581" spans="1:21" s="48" customFormat="1" ht="20.100000000000001" customHeight="1" x14ac:dyDescent="0.25">
      <c r="A581" s="1"/>
      <c r="B581" s="1"/>
      <c r="C581" s="1"/>
      <c r="D581"/>
      <c r="E581"/>
      <c r="F581"/>
      <c r="G581"/>
      <c r="I581"/>
      <c r="J581"/>
      <c r="K581"/>
      <c r="L581"/>
      <c r="M581"/>
      <c r="N581"/>
      <c r="O581"/>
      <c r="P581"/>
      <c r="Q581"/>
      <c r="R581"/>
      <c r="S581"/>
      <c r="T581"/>
      <c r="U581"/>
    </row>
    <row r="582" spans="1:21" s="48" customFormat="1" ht="20.100000000000001" customHeight="1" x14ac:dyDescent="0.25">
      <c r="A582"/>
      <c r="B582"/>
      <c r="C582"/>
      <c r="D582"/>
      <c r="E582"/>
      <c r="F582"/>
      <c r="G582"/>
      <c r="I582"/>
      <c r="J582"/>
      <c r="K582"/>
      <c r="L582"/>
      <c r="M582"/>
      <c r="N582"/>
      <c r="O582"/>
      <c r="P582"/>
      <c r="Q582"/>
      <c r="R582"/>
      <c r="S582"/>
      <c r="T582"/>
      <c r="U582"/>
    </row>
    <row r="583" spans="1:21" s="48" customFormat="1" ht="20.100000000000001" customHeight="1" x14ac:dyDescent="0.25">
      <c r="A583" s="1"/>
      <c r="B583" s="1"/>
      <c r="C583" s="1"/>
      <c r="D583"/>
      <c r="E583"/>
      <c r="F583"/>
      <c r="G583"/>
      <c r="I583"/>
      <c r="J583"/>
      <c r="K583"/>
      <c r="L583"/>
      <c r="M583"/>
      <c r="N583"/>
      <c r="O583"/>
      <c r="P583"/>
      <c r="Q583"/>
      <c r="R583"/>
      <c r="S583"/>
      <c r="T583"/>
      <c r="U583"/>
    </row>
    <row r="584" spans="1:21" s="48" customFormat="1" ht="20.100000000000001" customHeight="1" x14ac:dyDescent="0.25">
      <c r="A584"/>
      <c r="B584"/>
      <c r="C584"/>
      <c r="D584"/>
      <c r="E584"/>
      <c r="F584"/>
      <c r="G584"/>
      <c r="I584"/>
      <c r="J584"/>
      <c r="K584"/>
      <c r="L584"/>
      <c r="M584"/>
      <c r="N584"/>
      <c r="O584"/>
      <c r="P584"/>
      <c r="Q584"/>
      <c r="R584"/>
      <c r="S584"/>
      <c r="T584"/>
      <c r="U584"/>
    </row>
    <row r="585" spans="1:21" s="48" customFormat="1" ht="20.100000000000001" customHeight="1" x14ac:dyDescent="0.25">
      <c r="A585"/>
      <c r="B585"/>
      <c r="C585"/>
      <c r="D585"/>
      <c r="E585"/>
      <c r="F585"/>
      <c r="G585"/>
      <c r="I585"/>
      <c r="J585"/>
      <c r="K585"/>
      <c r="L585"/>
      <c r="M585"/>
      <c r="N585"/>
      <c r="O585"/>
      <c r="P585"/>
      <c r="Q585"/>
      <c r="R585"/>
      <c r="S585"/>
      <c r="T585"/>
      <c r="U585"/>
    </row>
    <row r="586" spans="1:21" s="48" customFormat="1" ht="20.100000000000001" customHeight="1" x14ac:dyDescent="0.25">
      <c r="A586" s="2"/>
      <c r="B586" s="2"/>
      <c r="C586" s="2"/>
      <c r="D586"/>
      <c r="E586"/>
      <c r="F586"/>
      <c r="G586"/>
      <c r="I586"/>
      <c r="J586"/>
      <c r="K586"/>
      <c r="L586"/>
      <c r="M586"/>
      <c r="N586"/>
      <c r="O586"/>
      <c r="P586"/>
      <c r="Q586"/>
      <c r="R586"/>
      <c r="S586"/>
      <c r="T586"/>
      <c r="U586"/>
    </row>
    <row r="587" spans="1:21" s="48" customFormat="1" ht="20.100000000000001" customHeight="1" x14ac:dyDescent="0.25">
      <c r="A587" s="1"/>
      <c r="B587" s="1"/>
      <c r="C587" s="1"/>
      <c r="D587"/>
      <c r="E587"/>
      <c r="F587"/>
      <c r="G587"/>
      <c r="I587"/>
      <c r="J587"/>
      <c r="K587"/>
      <c r="L587"/>
      <c r="M587"/>
      <c r="N587"/>
      <c r="O587"/>
      <c r="P587"/>
      <c r="Q587"/>
      <c r="R587"/>
      <c r="S587"/>
      <c r="T587"/>
      <c r="U587"/>
    </row>
    <row r="588" spans="1:21" s="48" customFormat="1" ht="20.100000000000001" customHeight="1" x14ac:dyDescent="0.25">
      <c r="A588" s="1"/>
      <c r="B588" s="1"/>
      <c r="C588" s="1"/>
      <c r="D588"/>
      <c r="E588"/>
      <c r="F588"/>
      <c r="G588"/>
      <c r="I588"/>
      <c r="J588"/>
      <c r="K588"/>
      <c r="L588"/>
      <c r="M588"/>
      <c r="N588"/>
      <c r="O588"/>
      <c r="P588"/>
      <c r="Q588"/>
      <c r="R588"/>
      <c r="S588"/>
      <c r="T588"/>
      <c r="U588"/>
    </row>
    <row r="589" spans="1:21" s="48" customFormat="1" ht="20.100000000000001" customHeight="1" x14ac:dyDescent="0.25">
      <c r="A589"/>
      <c r="B589"/>
      <c r="C589"/>
      <c r="D589"/>
      <c r="E589"/>
      <c r="F589"/>
      <c r="G589"/>
      <c r="I589"/>
      <c r="J589"/>
      <c r="K589"/>
      <c r="L589"/>
      <c r="M589"/>
      <c r="N589"/>
      <c r="O589"/>
      <c r="P589"/>
      <c r="Q589"/>
      <c r="R589"/>
      <c r="S589"/>
      <c r="T589"/>
      <c r="U589"/>
    </row>
    <row r="590" spans="1:21" s="48" customFormat="1" ht="20.100000000000001" customHeight="1" x14ac:dyDescent="0.25">
      <c r="A590" s="1"/>
      <c r="B590" s="1"/>
      <c r="C590" s="1"/>
      <c r="D590"/>
      <c r="E590"/>
      <c r="F590"/>
      <c r="G590"/>
      <c r="I590"/>
      <c r="J590"/>
      <c r="K590"/>
      <c r="L590"/>
      <c r="M590"/>
      <c r="N590"/>
      <c r="O590"/>
      <c r="P590"/>
      <c r="Q590"/>
      <c r="R590"/>
      <c r="S590"/>
      <c r="T590"/>
      <c r="U590"/>
    </row>
    <row r="591" spans="1:21" s="48" customFormat="1" ht="20.100000000000001" customHeight="1" x14ac:dyDescent="0.25">
      <c r="A591"/>
      <c r="B591"/>
      <c r="C591"/>
      <c r="D591"/>
      <c r="E591"/>
      <c r="F591"/>
      <c r="G591"/>
      <c r="I591"/>
      <c r="J591"/>
      <c r="K591"/>
      <c r="L591"/>
      <c r="M591"/>
      <c r="N591"/>
      <c r="O591"/>
      <c r="P591"/>
      <c r="Q591"/>
      <c r="R591"/>
      <c r="S591"/>
      <c r="T591"/>
      <c r="U591"/>
    </row>
    <row r="592" spans="1:21" s="48" customFormat="1" ht="20.100000000000001" customHeight="1" x14ac:dyDescent="0.25">
      <c r="A592"/>
      <c r="B592"/>
      <c r="C592"/>
      <c r="D592"/>
      <c r="E592"/>
      <c r="F592"/>
      <c r="G592"/>
      <c r="I592"/>
      <c r="J592"/>
      <c r="K592"/>
      <c r="L592"/>
      <c r="M592"/>
      <c r="N592"/>
      <c r="O592"/>
      <c r="P592"/>
      <c r="Q592"/>
      <c r="R592"/>
      <c r="S592"/>
      <c r="T592"/>
      <c r="U592"/>
    </row>
    <row r="593" spans="1:21" s="48" customFormat="1" ht="20.100000000000001" customHeight="1" x14ac:dyDescent="0.25">
      <c r="A593" s="2"/>
      <c r="B593" s="2"/>
      <c r="C593" s="2"/>
      <c r="D593"/>
      <c r="E593"/>
      <c r="F593"/>
      <c r="G593"/>
      <c r="I593"/>
      <c r="J593"/>
      <c r="K593"/>
      <c r="L593"/>
      <c r="M593"/>
      <c r="N593"/>
      <c r="O593"/>
      <c r="P593"/>
      <c r="Q593"/>
      <c r="R593"/>
      <c r="S593"/>
      <c r="T593"/>
      <c r="U593"/>
    </row>
    <row r="594" spans="1:21" s="48" customFormat="1" ht="20.100000000000001" customHeight="1" x14ac:dyDescent="0.25">
      <c r="A594" s="1"/>
      <c r="B594" s="1"/>
      <c r="C594" s="1"/>
      <c r="D594"/>
      <c r="E594"/>
      <c r="F594"/>
      <c r="G594"/>
      <c r="I594"/>
      <c r="J594"/>
      <c r="K594"/>
      <c r="L594"/>
      <c r="M594"/>
      <c r="N594"/>
      <c r="O594"/>
      <c r="P594"/>
      <c r="Q594"/>
      <c r="R594"/>
      <c r="S594"/>
      <c r="T594"/>
      <c r="U594"/>
    </row>
    <row r="595" spans="1:21" s="48" customFormat="1" ht="20.100000000000001" customHeight="1" x14ac:dyDescent="0.25">
      <c r="A595" s="1"/>
      <c r="B595" s="1"/>
      <c r="C595" s="1"/>
      <c r="D595"/>
      <c r="E595"/>
      <c r="F595"/>
      <c r="G595"/>
      <c r="I595"/>
      <c r="J595"/>
      <c r="K595"/>
      <c r="L595"/>
      <c r="M595"/>
      <c r="N595"/>
      <c r="O595"/>
      <c r="P595"/>
      <c r="Q595"/>
      <c r="R595"/>
      <c r="S595"/>
      <c r="T595"/>
      <c r="U595"/>
    </row>
    <row r="596" spans="1:21" s="48" customFormat="1" ht="20.100000000000001" customHeight="1" x14ac:dyDescent="0.25">
      <c r="A596"/>
      <c r="B596"/>
      <c r="C596"/>
      <c r="D596"/>
      <c r="E596"/>
      <c r="F596"/>
      <c r="G596"/>
      <c r="I596"/>
      <c r="J596"/>
      <c r="K596"/>
      <c r="L596"/>
      <c r="M596"/>
      <c r="N596"/>
      <c r="O596"/>
      <c r="P596"/>
      <c r="Q596"/>
      <c r="R596"/>
      <c r="S596"/>
      <c r="T596"/>
      <c r="U596"/>
    </row>
    <row r="597" spans="1:21" s="48" customFormat="1" ht="20.100000000000001" customHeight="1" x14ac:dyDescent="0.25">
      <c r="A597" s="1"/>
      <c r="B597" s="1"/>
      <c r="C597" s="1"/>
      <c r="D597"/>
      <c r="E597"/>
      <c r="F597"/>
      <c r="G597"/>
      <c r="I597"/>
      <c r="J597"/>
      <c r="K597"/>
      <c r="L597"/>
      <c r="M597"/>
      <c r="N597"/>
      <c r="O597"/>
      <c r="P597"/>
      <c r="Q597"/>
      <c r="R597"/>
      <c r="S597"/>
      <c r="T597"/>
      <c r="U597"/>
    </row>
    <row r="598" spans="1:21" s="48" customFormat="1" ht="20.100000000000001" customHeight="1" x14ac:dyDescent="0.25">
      <c r="A598"/>
      <c r="B598"/>
      <c r="C598"/>
      <c r="D598"/>
      <c r="E598"/>
      <c r="F598"/>
      <c r="G598"/>
      <c r="I598"/>
      <c r="J598"/>
      <c r="K598"/>
      <c r="L598"/>
      <c r="M598"/>
      <c r="N598"/>
      <c r="O598"/>
      <c r="P598"/>
      <c r="Q598"/>
      <c r="R598"/>
      <c r="S598"/>
      <c r="T598"/>
      <c r="U598"/>
    </row>
    <row r="599" spans="1:21" s="48" customFormat="1" ht="20.100000000000001" customHeight="1" x14ac:dyDescent="0.25">
      <c r="A599"/>
      <c r="B599"/>
      <c r="C599"/>
      <c r="D599"/>
      <c r="E599"/>
      <c r="F599"/>
      <c r="G599"/>
      <c r="I599"/>
      <c r="J599"/>
      <c r="K599"/>
      <c r="L599"/>
      <c r="M599"/>
      <c r="N599"/>
      <c r="O599"/>
      <c r="P599"/>
      <c r="Q599"/>
      <c r="R599"/>
      <c r="S599"/>
      <c r="T599"/>
      <c r="U599"/>
    </row>
    <row r="600" spans="1:21" s="48" customFormat="1" ht="20.100000000000001" customHeight="1" x14ac:dyDescent="0.25">
      <c r="A600" s="2"/>
      <c r="B600" s="2"/>
      <c r="C600" s="2"/>
      <c r="D600"/>
      <c r="E600"/>
      <c r="F600"/>
      <c r="G600"/>
      <c r="I600"/>
      <c r="J600"/>
      <c r="K600"/>
      <c r="L600"/>
      <c r="M600"/>
      <c r="N600"/>
      <c r="O600"/>
      <c r="P600"/>
      <c r="Q600"/>
      <c r="R600"/>
      <c r="S600"/>
      <c r="T600"/>
      <c r="U600"/>
    </row>
    <row r="601" spans="1:21" s="48" customFormat="1" ht="20.100000000000001" customHeight="1" x14ac:dyDescent="0.25">
      <c r="A601" s="1"/>
      <c r="B601" s="1"/>
      <c r="C601" s="1"/>
      <c r="D601"/>
      <c r="E601"/>
      <c r="F601"/>
      <c r="G601"/>
      <c r="I601"/>
      <c r="J601"/>
      <c r="K601"/>
      <c r="L601"/>
      <c r="M601"/>
      <c r="N601"/>
      <c r="O601"/>
      <c r="P601"/>
      <c r="Q601"/>
      <c r="R601"/>
      <c r="S601"/>
      <c r="T601"/>
      <c r="U601"/>
    </row>
    <row r="602" spans="1:21" s="48" customFormat="1" ht="20.100000000000001" customHeight="1" x14ac:dyDescent="0.25">
      <c r="A602" s="1"/>
      <c r="B602" s="1"/>
      <c r="C602" s="1"/>
      <c r="D602"/>
      <c r="E602"/>
      <c r="F602"/>
      <c r="G602"/>
      <c r="I602"/>
      <c r="J602"/>
      <c r="K602"/>
      <c r="L602"/>
      <c r="M602"/>
      <c r="N602"/>
      <c r="O602"/>
      <c r="P602"/>
      <c r="Q602"/>
      <c r="R602"/>
      <c r="S602"/>
      <c r="T602"/>
      <c r="U602"/>
    </row>
    <row r="603" spans="1:21" s="48" customFormat="1" ht="20.100000000000001" customHeight="1" x14ac:dyDescent="0.25">
      <c r="A603"/>
      <c r="B603"/>
      <c r="C603"/>
      <c r="D603"/>
      <c r="E603"/>
      <c r="F603"/>
      <c r="G603"/>
      <c r="I603"/>
      <c r="J603"/>
      <c r="K603"/>
      <c r="L603"/>
      <c r="M603"/>
      <c r="N603"/>
      <c r="O603"/>
      <c r="P603"/>
      <c r="Q603"/>
      <c r="R603"/>
      <c r="S603"/>
      <c r="T603"/>
      <c r="U603"/>
    </row>
    <row r="604" spans="1:21" s="48" customFormat="1" ht="20.100000000000001" customHeight="1" x14ac:dyDescent="0.25">
      <c r="A604" s="1"/>
      <c r="B604" s="1"/>
      <c r="C604" s="1"/>
      <c r="D604"/>
      <c r="E604"/>
      <c r="F604"/>
      <c r="G604"/>
      <c r="I604"/>
      <c r="J604"/>
      <c r="K604"/>
      <c r="L604"/>
      <c r="M604"/>
      <c r="N604"/>
      <c r="O604"/>
      <c r="P604"/>
      <c r="Q604"/>
      <c r="R604"/>
      <c r="S604"/>
      <c r="T604"/>
      <c r="U604"/>
    </row>
    <row r="605" spans="1:21" s="48" customFormat="1" ht="20.100000000000001" customHeight="1" x14ac:dyDescent="0.25">
      <c r="A605"/>
      <c r="B605"/>
      <c r="C605"/>
      <c r="D605"/>
      <c r="E605"/>
      <c r="F605"/>
      <c r="G605"/>
      <c r="I605"/>
      <c r="J605"/>
      <c r="K605"/>
      <c r="L605"/>
      <c r="M605"/>
      <c r="N605"/>
      <c r="O605"/>
      <c r="P605"/>
      <c r="Q605"/>
      <c r="R605"/>
      <c r="S605"/>
      <c r="T605"/>
      <c r="U605"/>
    </row>
    <row r="606" spans="1:21" s="48" customFormat="1" ht="20.100000000000001" customHeight="1" x14ac:dyDescent="0.25">
      <c r="A606"/>
      <c r="B606"/>
      <c r="C606"/>
      <c r="D606"/>
      <c r="E606"/>
      <c r="F606"/>
      <c r="G606"/>
      <c r="I606"/>
      <c r="J606"/>
      <c r="K606"/>
      <c r="L606"/>
      <c r="M606"/>
      <c r="N606"/>
      <c r="O606"/>
      <c r="P606"/>
      <c r="Q606"/>
      <c r="R606"/>
      <c r="S606"/>
      <c r="T606"/>
      <c r="U606"/>
    </row>
    <row r="607" spans="1:21" s="48" customFormat="1" ht="20.100000000000001" customHeight="1" x14ac:dyDescent="0.25">
      <c r="A607" s="2"/>
      <c r="B607" s="2"/>
      <c r="C607" s="2"/>
      <c r="D607"/>
      <c r="E607"/>
      <c r="F607"/>
      <c r="G607"/>
      <c r="I607"/>
      <c r="J607"/>
      <c r="K607"/>
      <c r="L607"/>
      <c r="M607"/>
      <c r="N607"/>
      <c r="O607"/>
      <c r="P607"/>
      <c r="Q607"/>
      <c r="R607"/>
      <c r="S607"/>
      <c r="T607"/>
      <c r="U607"/>
    </row>
    <row r="608" spans="1:21" s="48" customFormat="1" ht="20.100000000000001" customHeight="1" x14ac:dyDescent="0.25">
      <c r="A608" s="1"/>
      <c r="B608" s="1"/>
      <c r="C608" s="1"/>
      <c r="D608"/>
      <c r="E608"/>
      <c r="F608"/>
      <c r="G608"/>
      <c r="I608"/>
      <c r="J608"/>
      <c r="K608"/>
      <c r="L608"/>
      <c r="M608"/>
      <c r="N608"/>
      <c r="O608"/>
      <c r="P608"/>
      <c r="Q608"/>
      <c r="R608"/>
      <c r="S608"/>
      <c r="T608"/>
      <c r="U608"/>
    </row>
    <row r="609" spans="1:21" s="48" customFormat="1" ht="20.100000000000001" customHeight="1" x14ac:dyDescent="0.25">
      <c r="A609" s="1"/>
      <c r="B609" s="1"/>
      <c r="C609" s="1"/>
      <c r="D609"/>
      <c r="E609"/>
      <c r="F609"/>
      <c r="G609"/>
      <c r="I609"/>
      <c r="J609"/>
      <c r="K609"/>
      <c r="L609"/>
      <c r="M609"/>
      <c r="N609"/>
      <c r="O609"/>
      <c r="P609"/>
      <c r="Q609"/>
      <c r="R609"/>
      <c r="S609"/>
      <c r="T609"/>
      <c r="U609"/>
    </row>
    <row r="610" spans="1:21" s="48" customFormat="1" ht="20.100000000000001" customHeight="1" x14ac:dyDescent="0.25">
      <c r="A610"/>
      <c r="B610"/>
      <c r="C610"/>
      <c r="D610"/>
      <c r="E610"/>
      <c r="F610"/>
      <c r="G610"/>
      <c r="I610"/>
      <c r="J610"/>
      <c r="K610"/>
      <c r="L610"/>
      <c r="M610"/>
      <c r="N610"/>
      <c r="O610"/>
      <c r="P610"/>
      <c r="Q610"/>
      <c r="R610"/>
      <c r="S610"/>
      <c r="T610"/>
      <c r="U610"/>
    </row>
    <row r="611" spans="1:21" s="48" customFormat="1" ht="20.100000000000001" customHeight="1" x14ac:dyDescent="0.25">
      <c r="A611" s="1"/>
      <c r="B611" s="1"/>
      <c r="C611" s="1"/>
      <c r="D611"/>
      <c r="E611"/>
      <c r="F611"/>
      <c r="G611"/>
      <c r="I611"/>
      <c r="J611"/>
      <c r="K611"/>
      <c r="L611"/>
      <c r="M611"/>
      <c r="N611"/>
      <c r="O611"/>
      <c r="P611"/>
      <c r="Q611"/>
      <c r="R611"/>
      <c r="S611"/>
      <c r="T611"/>
      <c r="U611"/>
    </row>
    <row r="612" spans="1:21" s="48" customFormat="1" ht="20.100000000000001" customHeight="1" x14ac:dyDescent="0.25">
      <c r="A612"/>
      <c r="B612"/>
      <c r="C612"/>
      <c r="D612"/>
      <c r="E612"/>
      <c r="F612"/>
      <c r="G612"/>
      <c r="I612"/>
      <c r="J612"/>
      <c r="K612"/>
      <c r="L612"/>
      <c r="M612"/>
      <c r="N612"/>
      <c r="O612"/>
      <c r="P612"/>
      <c r="Q612"/>
      <c r="R612"/>
      <c r="S612"/>
      <c r="T612"/>
      <c r="U612"/>
    </row>
    <row r="613" spans="1:21" s="48" customFormat="1" ht="20.100000000000001" customHeight="1" x14ac:dyDescent="0.25">
      <c r="A613"/>
      <c r="B613"/>
      <c r="C613"/>
      <c r="D613"/>
      <c r="E613"/>
      <c r="F613"/>
      <c r="G613"/>
      <c r="I613"/>
      <c r="J613"/>
      <c r="K613"/>
      <c r="L613"/>
      <c r="M613"/>
      <c r="N613"/>
      <c r="O613"/>
      <c r="P613"/>
      <c r="Q613"/>
      <c r="R613"/>
      <c r="S613"/>
      <c r="T613"/>
      <c r="U613"/>
    </row>
    <row r="614" spans="1:21" s="48" customFormat="1" ht="20.100000000000001" customHeight="1" x14ac:dyDescent="0.25">
      <c r="A614" s="2"/>
      <c r="B614" s="2"/>
      <c r="C614" s="2"/>
      <c r="D614"/>
      <c r="E614"/>
      <c r="F614"/>
      <c r="G614"/>
      <c r="I614"/>
      <c r="J614"/>
      <c r="K614"/>
      <c r="L614"/>
      <c r="M614"/>
      <c r="N614"/>
      <c r="O614"/>
      <c r="P614"/>
      <c r="Q614"/>
      <c r="R614"/>
      <c r="S614"/>
      <c r="T614"/>
      <c r="U614"/>
    </row>
    <row r="615" spans="1:21" s="48" customFormat="1" ht="20.100000000000001" customHeight="1" x14ac:dyDescent="0.25">
      <c r="A615" s="1"/>
      <c r="B615" s="1"/>
      <c r="C615" s="1"/>
      <c r="D615"/>
      <c r="E615"/>
      <c r="F615"/>
      <c r="G615"/>
      <c r="I615"/>
      <c r="J615"/>
      <c r="K615"/>
      <c r="L615"/>
      <c r="M615"/>
      <c r="N615"/>
      <c r="O615"/>
      <c r="P615"/>
      <c r="Q615"/>
      <c r="R615"/>
      <c r="S615"/>
      <c r="T615"/>
      <c r="U615"/>
    </row>
    <row r="616" spans="1:21" s="48" customFormat="1" ht="20.100000000000001" customHeight="1" x14ac:dyDescent="0.25">
      <c r="A616" s="1"/>
      <c r="B616" s="1"/>
      <c r="C616" s="1"/>
      <c r="D616"/>
      <c r="E616"/>
      <c r="F616"/>
      <c r="G616"/>
      <c r="I616"/>
      <c r="J616"/>
      <c r="K616"/>
      <c r="L616"/>
      <c r="M616"/>
      <c r="N616"/>
      <c r="O616"/>
      <c r="P616"/>
      <c r="Q616"/>
      <c r="R616"/>
      <c r="S616"/>
      <c r="T616"/>
      <c r="U616"/>
    </row>
    <row r="617" spans="1:21" s="48" customFormat="1" ht="20.100000000000001" customHeight="1" x14ac:dyDescent="0.25">
      <c r="A617"/>
      <c r="B617"/>
      <c r="C617"/>
      <c r="D617"/>
      <c r="E617"/>
      <c r="F617"/>
      <c r="G617"/>
      <c r="I617"/>
      <c r="J617"/>
      <c r="K617"/>
      <c r="L617"/>
      <c r="M617"/>
      <c r="N617"/>
      <c r="O617"/>
      <c r="P617"/>
      <c r="Q617"/>
      <c r="R617"/>
      <c r="S617"/>
      <c r="T617"/>
      <c r="U617"/>
    </row>
    <row r="618" spans="1:21" s="48" customFormat="1" ht="20.100000000000001" customHeight="1" x14ac:dyDescent="0.25">
      <c r="A618" s="1"/>
      <c r="B618" s="1"/>
      <c r="C618" s="1"/>
      <c r="D618"/>
      <c r="E618"/>
      <c r="F618"/>
      <c r="G618"/>
      <c r="I618"/>
      <c r="J618"/>
      <c r="K618"/>
      <c r="L618"/>
      <c r="M618"/>
      <c r="N618"/>
      <c r="O618"/>
      <c r="P618"/>
      <c r="Q618"/>
      <c r="R618"/>
      <c r="S618"/>
      <c r="T618"/>
      <c r="U618"/>
    </row>
    <row r="619" spans="1:21" s="48" customFormat="1" ht="20.100000000000001" customHeight="1" x14ac:dyDescent="0.25">
      <c r="A619"/>
      <c r="B619"/>
      <c r="C619"/>
      <c r="D619"/>
      <c r="E619"/>
      <c r="F619"/>
      <c r="G619"/>
      <c r="I619"/>
      <c r="J619"/>
      <c r="K619"/>
      <c r="L619"/>
      <c r="M619"/>
      <c r="N619"/>
      <c r="O619"/>
      <c r="P619"/>
      <c r="Q619"/>
      <c r="R619"/>
      <c r="S619"/>
      <c r="T619"/>
      <c r="U619"/>
    </row>
    <row r="620" spans="1:21" s="48" customFormat="1" ht="20.100000000000001" customHeight="1" x14ac:dyDescent="0.25">
      <c r="A620"/>
      <c r="B620"/>
      <c r="C620"/>
      <c r="D620"/>
      <c r="E620"/>
      <c r="F620"/>
      <c r="G620"/>
      <c r="I620"/>
      <c r="J620"/>
      <c r="K620"/>
      <c r="L620"/>
      <c r="M620"/>
      <c r="N620"/>
      <c r="O620"/>
      <c r="P620"/>
      <c r="Q620"/>
      <c r="R620"/>
      <c r="S620"/>
      <c r="T620"/>
      <c r="U620"/>
    </row>
    <row r="621" spans="1:21" s="48" customFormat="1" ht="20.100000000000001" customHeight="1" x14ac:dyDescent="0.25">
      <c r="A621" s="2"/>
      <c r="B621" s="2"/>
      <c r="C621" s="2"/>
      <c r="D621"/>
      <c r="E621"/>
      <c r="F621"/>
      <c r="G621"/>
      <c r="I621"/>
      <c r="J621"/>
      <c r="K621"/>
      <c r="L621"/>
      <c r="M621"/>
      <c r="N621"/>
      <c r="O621"/>
      <c r="P621"/>
      <c r="Q621"/>
      <c r="R621"/>
      <c r="S621"/>
      <c r="T621"/>
      <c r="U621"/>
    </row>
    <row r="622" spans="1:21" s="48" customFormat="1" ht="20.100000000000001" customHeight="1" x14ac:dyDescent="0.25">
      <c r="A622" s="1"/>
      <c r="B622" s="1"/>
      <c r="C622" s="1"/>
      <c r="D622"/>
      <c r="E622"/>
      <c r="F622"/>
      <c r="G622"/>
      <c r="I622"/>
      <c r="J622"/>
      <c r="K622"/>
      <c r="L622"/>
      <c r="M622"/>
      <c r="N622"/>
      <c r="O622"/>
      <c r="P622"/>
      <c r="Q622"/>
      <c r="R622"/>
      <c r="S622"/>
      <c r="T622"/>
      <c r="U622"/>
    </row>
    <row r="623" spans="1:21" s="48" customFormat="1" ht="20.100000000000001" customHeight="1" x14ac:dyDescent="0.25">
      <c r="A623" s="1"/>
      <c r="B623" s="1"/>
      <c r="C623" s="1"/>
      <c r="D623"/>
      <c r="E623"/>
      <c r="F623"/>
      <c r="G623"/>
      <c r="I623"/>
      <c r="J623"/>
      <c r="K623"/>
      <c r="L623"/>
      <c r="M623"/>
      <c r="N623"/>
      <c r="O623"/>
      <c r="P623"/>
      <c r="Q623"/>
      <c r="R623"/>
      <c r="S623"/>
      <c r="T623"/>
      <c r="U623"/>
    </row>
    <row r="624" spans="1:21" s="48" customFormat="1" ht="20.100000000000001" customHeight="1" x14ac:dyDescent="0.25">
      <c r="A624"/>
      <c r="B624"/>
      <c r="C624"/>
      <c r="D624"/>
      <c r="E624"/>
      <c r="F624"/>
      <c r="G624"/>
      <c r="I624"/>
      <c r="J624"/>
      <c r="K624"/>
      <c r="L624"/>
      <c r="M624"/>
      <c r="N624"/>
      <c r="O624"/>
      <c r="P624"/>
      <c r="Q624"/>
      <c r="R624"/>
      <c r="S624"/>
      <c r="T624"/>
      <c r="U624"/>
    </row>
    <row r="625" spans="1:21" s="48" customFormat="1" ht="20.100000000000001" customHeight="1" x14ac:dyDescent="0.25">
      <c r="A625" s="1"/>
      <c r="B625" s="1"/>
      <c r="C625" s="1"/>
      <c r="D625"/>
      <c r="E625"/>
      <c r="F625"/>
      <c r="G625"/>
      <c r="I625"/>
      <c r="J625"/>
      <c r="K625"/>
      <c r="L625"/>
      <c r="M625"/>
      <c r="N625"/>
      <c r="O625"/>
      <c r="P625"/>
      <c r="Q625"/>
      <c r="R625"/>
      <c r="S625"/>
      <c r="T625"/>
      <c r="U625"/>
    </row>
    <row r="626" spans="1:21" s="48" customFormat="1" ht="20.100000000000001" customHeight="1" x14ac:dyDescent="0.25">
      <c r="A626"/>
      <c r="B626"/>
      <c r="C626"/>
      <c r="D626"/>
      <c r="E626"/>
      <c r="F626"/>
      <c r="G626"/>
      <c r="I626"/>
      <c r="J626"/>
      <c r="K626"/>
      <c r="L626"/>
      <c r="M626"/>
      <c r="N626"/>
      <c r="O626"/>
      <c r="P626"/>
      <c r="Q626"/>
      <c r="R626"/>
      <c r="S626"/>
      <c r="T626"/>
      <c r="U626"/>
    </row>
    <row r="627" spans="1:21" s="48" customFormat="1" ht="20.100000000000001" customHeight="1" x14ac:dyDescent="0.25">
      <c r="A627"/>
      <c r="B627"/>
      <c r="C627"/>
      <c r="D627"/>
      <c r="E627"/>
      <c r="F627"/>
      <c r="G627"/>
      <c r="I627"/>
      <c r="J627"/>
      <c r="K627"/>
      <c r="L627"/>
      <c r="M627"/>
      <c r="N627"/>
      <c r="O627"/>
      <c r="P627"/>
      <c r="Q627"/>
      <c r="R627"/>
      <c r="S627"/>
      <c r="T627"/>
      <c r="U627"/>
    </row>
    <row r="628" spans="1:21" s="48" customFormat="1" ht="20.100000000000001" customHeight="1" x14ac:dyDescent="0.25">
      <c r="A628" s="2"/>
      <c r="B628" s="2"/>
      <c r="C628" s="2"/>
      <c r="D628"/>
      <c r="E628"/>
      <c r="F628"/>
      <c r="G628"/>
      <c r="I628"/>
      <c r="J628"/>
      <c r="K628"/>
      <c r="L628"/>
      <c r="M628"/>
      <c r="N628"/>
      <c r="O628"/>
      <c r="P628"/>
      <c r="Q628"/>
      <c r="R628"/>
      <c r="S628"/>
      <c r="T628"/>
      <c r="U628"/>
    </row>
    <row r="629" spans="1:21" s="48" customFormat="1" ht="20.100000000000001" customHeight="1" x14ac:dyDescent="0.25">
      <c r="A629" s="1"/>
      <c r="B629" s="1"/>
      <c r="C629" s="1"/>
      <c r="D629"/>
      <c r="E629"/>
      <c r="F629"/>
      <c r="G629"/>
      <c r="I629"/>
      <c r="J629"/>
      <c r="K629"/>
      <c r="L629"/>
      <c r="M629"/>
      <c r="N629"/>
      <c r="O629"/>
      <c r="P629"/>
      <c r="Q629"/>
      <c r="R629"/>
      <c r="S629"/>
      <c r="T629"/>
      <c r="U629"/>
    </row>
    <row r="630" spans="1:21" s="48" customFormat="1" ht="20.100000000000001" customHeight="1" x14ac:dyDescent="0.25">
      <c r="A630" s="1"/>
      <c r="B630" s="1"/>
      <c r="C630" s="1"/>
      <c r="D630"/>
      <c r="E630"/>
      <c r="F630"/>
      <c r="G630"/>
      <c r="I630"/>
      <c r="J630"/>
      <c r="K630"/>
      <c r="L630"/>
      <c r="M630"/>
      <c r="N630"/>
      <c r="O630"/>
      <c r="P630"/>
      <c r="Q630"/>
      <c r="R630"/>
      <c r="S630"/>
      <c r="T630"/>
      <c r="U630"/>
    </row>
    <row r="631" spans="1:21" s="48" customFormat="1" ht="20.100000000000001" customHeight="1" x14ac:dyDescent="0.25">
      <c r="A631"/>
      <c r="B631"/>
      <c r="C631"/>
      <c r="D631"/>
      <c r="E631"/>
      <c r="F631"/>
      <c r="G631"/>
      <c r="I631"/>
      <c r="J631"/>
      <c r="K631"/>
      <c r="L631"/>
      <c r="M631"/>
      <c r="N631"/>
      <c r="O631"/>
      <c r="P631"/>
      <c r="Q631"/>
      <c r="R631"/>
      <c r="S631"/>
      <c r="T631"/>
      <c r="U631"/>
    </row>
    <row r="632" spans="1:21" s="48" customFormat="1" ht="20.100000000000001" customHeight="1" x14ac:dyDescent="0.25">
      <c r="A632" s="1"/>
      <c r="B632" s="1"/>
      <c r="C632" s="1"/>
      <c r="D632"/>
      <c r="E632"/>
      <c r="F632"/>
      <c r="G632"/>
      <c r="I632"/>
      <c r="J632"/>
      <c r="K632"/>
      <c r="L632"/>
      <c r="M632"/>
      <c r="N632"/>
      <c r="O632"/>
      <c r="P632"/>
      <c r="Q632"/>
      <c r="R632"/>
      <c r="S632"/>
      <c r="T632"/>
      <c r="U632"/>
    </row>
    <row r="633" spans="1:21" s="48" customFormat="1" ht="20.100000000000001" customHeight="1" x14ac:dyDescent="0.25">
      <c r="A633"/>
      <c r="B633"/>
      <c r="C633"/>
      <c r="D633"/>
      <c r="E633"/>
      <c r="F633"/>
      <c r="G633"/>
      <c r="I633"/>
      <c r="J633"/>
      <c r="K633"/>
      <c r="L633"/>
      <c r="M633"/>
      <c r="N633"/>
      <c r="O633"/>
      <c r="P633"/>
      <c r="Q633"/>
      <c r="R633"/>
      <c r="S633"/>
      <c r="T633"/>
      <c r="U633"/>
    </row>
    <row r="634" spans="1:21" s="48" customFormat="1" ht="20.100000000000001" customHeight="1" x14ac:dyDescent="0.25">
      <c r="A634"/>
      <c r="B634"/>
      <c r="C634"/>
      <c r="D634"/>
      <c r="E634"/>
      <c r="F634"/>
      <c r="G634"/>
      <c r="I634"/>
      <c r="J634"/>
      <c r="K634"/>
      <c r="L634"/>
      <c r="M634"/>
      <c r="N634"/>
      <c r="O634"/>
      <c r="P634"/>
      <c r="Q634"/>
      <c r="R634"/>
      <c r="S634"/>
      <c r="T634"/>
      <c r="U634"/>
    </row>
    <row r="635" spans="1:21" s="48" customFormat="1" ht="20.100000000000001" customHeight="1" x14ac:dyDescent="0.25">
      <c r="A635" s="2"/>
      <c r="B635" s="2"/>
      <c r="C635" s="2"/>
      <c r="D635"/>
      <c r="E635"/>
      <c r="F635"/>
      <c r="G635"/>
      <c r="I635"/>
      <c r="J635"/>
      <c r="K635"/>
      <c r="L635"/>
      <c r="M635"/>
      <c r="N635"/>
      <c r="O635"/>
      <c r="P635"/>
      <c r="Q635"/>
      <c r="R635"/>
      <c r="S635"/>
      <c r="T635"/>
      <c r="U635"/>
    </row>
    <row r="636" spans="1:21" s="48" customFormat="1" ht="20.100000000000001" customHeight="1" x14ac:dyDescent="0.25">
      <c r="A636" s="1"/>
      <c r="B636" s="1"/>
      <c r="C636" s="1"/>
      <c r="D636"/>
      <c r="E636"/>
      <c r="F636"/>
      <c r="G636"/>
      <c r="I636"/>
      <c r="J636"/>
      <c r="K636"/>
      <c r="L636"/>
      <c r="M636"/>
      <c r="N636"/>
      <c r="O636"/>
      <c r="P636"/>
      <c r="Q636"/>
      <c r="R636"/>
      <c r="S636"/>
      <c r="T636"/>
      <c r="U636"/>
    </row>
    <row r="637" spans="1:21" s="48" customFormat="1" ht="20.100000000000001" customHeight="1" x14ac:dyDescent="0.25">
      <c r="A637" s="1"/>
      <c r="B637" s="1"/>
      <c r="C637" s="1"/>
      <c r="D637"/>
      <c r="E637"/>
      <c r="F637"/>
      <c r="G637"/>
      <c r="I637"/>
      <c r="J637"/>
      <c r="K637"/>
      <c r="L637"/>
      <c r="M637"/>
      <c r="N637"/>
      <c r="O637"/>
      <c r="P637"/>
      <c r="Q637"/>
      <c r="R637"/>
      <c r="S637"/>
      <c r="T637"/>
      <c r="U637"/>
    </row>
    <row r="638" spans="1:21" s="48" customFormat="1" ht="20.100000000000001" customHeight="1" x14ac:dyDescent="0.25">
      <c r="A638"/>
      <c r="B638"/>
      <c r="C638"/>
      <c r="D638"/>
      <c r="E638"/>
      <c r="F638"/>
      <c r="G638"/>
      <c r="I638"/>
      <c r="J638"/>
      <c r="K638"/>
      <c r="L638"/>
      <c r="M638"/>
      <c r="N638"/>
      <c r="O638"/>
      <c r="P638"/>
      <c r="Q638"/>
      <c r="R638"/>
      <c r="S638"/>
      <c r="T638"/>
      <c r="U638"/>
    </row>
    <row r="639" spans="1:21" s="48" customFormat="1" ht="20.100000000000001" customHeight="1" x14ac:dyDescent="0.25">
      <c r="A639" s="1"/>
      <c r="B639" s="1"/>
      <c r="C639" s="1"/>
      <c r="D639"/>
      <c r="E639"/>
      <c r="F639"/>
      <c r="G639"/>
      <c r="I639"/>
      <c r="J639"/>
      <c r="K639"/>
      <c r="L639"/>
      <c r="M639"/>
      <c r="N639"/>
      <c r="O639"/>
      <c r="P639"/>
      <c r="Q639"/>
      <c r="R639"/>
      <c r="S639"/>
      <c r="T639"/>
      <c r="U639"/>
    </row>
    <row r="640" spans="1:21" s="48" customFormat="1" ht="20.100000000000001" customHeight="1" x14ac:dyDescent="0.25">
      <c r="A640"/>
      <c r="B640"/>
      <c r="C640"/>
      <c r="D640"/>
      <c r="E640"/>
      <c r="F640"/>
      <c r="G640"/>
      <c r="I640"/>
      <c r="J640"/>
      <c r="K640"/>
      <c r="L640"/>
      <c r="M640"/>
      <c r="N640"/>
      <c r="O640"/>
      <c r="P640"/>
      <c r="Q640"/>
      <c r="R640"/>
      <c r="S640"/>
      <c r="T640"/>
      <c r="U640"/>
    </row>
    <row r="641" spans="1:21" s="48" customFormat="1" ht="20.100000000000001" customHeight="1" x14ac:dyDescent="0.25">
      <c r="A641"/>
      <c r="B641"/>
      <c r="C641"/>
      <c r="D641"/>
      <c r="E641"/>
      <c r="F641"/>
      <c r="G641"/>
      <c r="I641"/>
      <c r="J641"/>
      <c r="K641"/>
      <c r="L641"/>
      <c r="M641"/>
      <c r="N641"/>
      <c r="O641"/>
      <c r="P641"/>
      <c r="Q641"/>
      <c r="R641"/>
      <c r="S641"/>
      <c r="T641"/>
      <c r="U641"/>
    </row>
    <row r="642" spans="1:21" s="48" customFormat="1" ht="20.100000000000001" customHeight="1" x14ac:dyDescent="0.25">
      <c r="A642" s="2"/>
      <c r="B642" s="2"/>
      <c r="C642" s="2"/>
      <c r="D642"/>
      <c r="E642"/>
      <c r="F642"/>
      <c r="G642"/>
      <c r="I642"/>
      <c r="J642"/>
      <c r="K642"/>
      <c r="L642"/>
      <c r="M642"/>
      <c r="N642"/>
      <c r="O642"/>
      <c r="P642"/>
      <c r="Q642"/>
      <c r="R642"/>
      <c r="S642"/>
      <c r="T642"/>
      <c r="U642"/>
    </row>
    <row r="643" spans="1:21" s="48" customFormat="1" ht="20.100000000000001" customHeight="1" x14ac:dyDescent="0.25">
      <c r="A643" s="1"/>
      <c r="B643" s="1"/>
      <c r="C643" s="1"/>
      <c r="D643"/>
      <c r="E643"/>
      <c r="F643"/>
      <c r="G643"/>
      <c r="I643"/>
      <c r="J643"/>
      <c r="K643"/>
      <c r="L643"/>
      <c r="M643"/>
      <c r="N643"/>
      <c r="O643"/>
      <c r="P643"/>
      <c r="Q643"/>
      <c r="R643"/>
      <c r="S643"/>
      <c r="T643"/>
      <c r="U643"/>
    </row>
    <row r="644" spans="1:21" s="48" customFormat="1" ht="20.100000000000001" customHeight="1" x14ac:dyDescent="0.25">
      <c r="A644" s="1"/>
      <c r="B644" s="1"/>
      <c r="C644" s="1"/>
      <c r="D644"/>
      <c r="E644"/>
      <c r="F644"/>
      <c r="G644"/>
      <c r="I644"/>
      <c r="J644"/>
      <c r="K644"/>
      <c r="L644"/>
      <c r="M644"/>
      <c r="N644"/>
      <c r="O644"/>
      <c r="P644"/>
      <c r="Q644"/>
      <c r="R644"/>
      <c r="S644"/>
      <c r="T644"/>
      <c r="U644"/>
    </row>
    <row r="645" spans="1:21" s="48" customFormat="1" ht="20.100000000000001" customHeight="1" x14ac:dyDescent="0.25">
      <c r="A645"/>
      <c r="B645"/>
      <c r="C645"/>
      <c r="D645"/>
      <c r="E645"/>
      <c r="F645"/>
      <c r="G645"/>
      <c r="I645"/>
      <c r="J645"/>
      <c r="K645"/>
      <c r="L645"/>
      <c r="M645"/>
      <c r="N645"/>
      <c r="O645"/>
      <c r="P645"/>
      <c r="Q645"/>
      <c r="R645"/>
      <c r="S645"/>
      <c r="T645"/>
      <c r="U645"/>
    </row>
    <row r="646" spans="1:21" s="48" customFormat="1" ht="20.100000000000001" customHeight="1" x14ac:dyDescent="0.25">
      <c r="A646" s="1"/>
      <c r="B646" s="1"/>
      <c r="C646" s="1"/>
      <c r="D646"/>
      <c r="E646"/>
      <c r="F646"/>
      <c r="G646"/>
      <c r="I646"/>
      <c r="J646"/>
      <c r="K646"/>
      <c r="L646"/>
      <c r="M646"/>
      <c r="N646"/>
      <c r="O646"/>
      <c r="P646"/>
      <c r="Q646"/>
      <c r="R646"/>
      <c r="S646"/>
      <c r="T646"/>
      <c r="U646"/>
    </row>
    <row r="647" spans="1:21" s="48" customFormat="1" ht="20.100000000000001" customHeight="1" x14ac:dyDescent="0.25">
      <c r="A647"/>
      <c r="B647"/>
      <c r="C647"/>
      <c r="D647"/>
      <c r="E647"/>
      <c r="F647"/>
      <c r="G647"/>
      <c r="I647"/>
      <c r="J647"/>
      <c r="K647"/>
      <c r="L647"/>
      <c r="M647"/>
      <c r="N647"/>
      <c r="O647"/>
      <c r="P647"/>
      <c r="Q647"/>
      <c r="R647"/>
      <c r="S647"/>
      <c r="T647"/>
      <c r="U647"/>
    </row>
    <row r="648" spans="1:21" s="48" customFormat="1" ht="20.100000000000001" customHeight="1" x14ac:dyDescent="0.25">
      <c r="A648"/>
      <c r="B648"/>
      <c r="C648"/>
      <c r="D648"/>
      <c r="E648"/>
      <c r="F648"/>
      <c r="G648"/>
      <c r="I648"/>
      <c r="J648"/>
      <c r="K648"/>
      <c r="L648"/>
      <c r="M648"/>
      <c r="N648"/>
      <c r="O648"/>
      <c r="P648"/>
      <c r="Q648"/>
      <c r="R648"/>
      <c r="S648"/>
      <c r="T648"/>
      <c r="U648"/>
    </row>
    <row r="649" spans="1:21" s="48" customFormat="1" ht="20.100000000000001" customHeight="1" x14ac:dyDescent="0.25">
      <c r="A649" s="2"/>
      <c r="B649" s="2"/>
      <c r="C649" s="2"/>
      <c r="D649"/>
      <c r="E649"/>
      <c r="F649"/>
      <c r="G649"/>
      <c r="I649"/>
      <c r="J649"/>
      <c r="K649"/>
      <c r="L649"/>
      <c r="M649"/>
      <c r="N649"/>
      <c r="O649"/>
      <c r="P649"/>
      <c r="Q649"/>
      <c r="R649"/>
      <c r="S649"/>
      <c r="T649"/>
      <c r="U649"/>
    </row>
    <row r="650" spans="1:21" s="48" customFormat="1" ht="20.100000000000001" customHeight="1" x14ac:dyDescent="0.25">
      <c r="A650" s="1"/>
      <c r="B650" s="1"/>
      <c r="C650" s="1"/>
      <c r="D650"/>
      <c r="E650"/>
      <c r="F650"/>
      <c r="G650"/>
      <c r="I650"/>
      <c r="J650"/>
      <c r="K650"/>
      <c r="L650"/>
      <c r="M650"/>
      <c r="N650"/>
      <c r="O650"/>
      <c r="P650"/>
      <c r="Q650"/>
      <c r="R650"/>
      <c r="S650"/>
      <c r="T650"/>
      <c r="U650"/>
    </row>
    <row r="651" spans="1:21" s="48" customFormat="1" ht="20.100000000000001" customHeight="1" x14ac:dyDescent="0.25">
      <c r="A651" s="1"/>
      <c r="B651" s="1"/>
      <c r="C651" s="1"/>
      <c r="D651"/>
      <c r="E651"/>
      <c r="F651"/>
      <c r="G651"/>
      <c r="I651"/>
      <c r="J651"/>
      <c r="K651"/>
      <c r="L651"/>
      <c r="M651"/>
      <c r="N651"/>
      <c r="O651"/>
      <c r="P651"/>
      <c r="Q651"/>
      <c r="R651"/>
      <c r="S651"/>
      <c r="T651"/>
      <c r="U651"/>
    </row>
    <row r="652" spans="1:21" s="48" customFormat="1" ht="20.100000000000001" customHeight="1" x14ac:dyDescent="0.25">
      <c r="A652"/>
      <c r="B652"/>
      <c r="C652"/>
      <c r="D652"/>
      <c r="E652"/>
      <c r="F652"/>
      <c r="G652"/>
      <c r="I652"/>
      <c r="J652"/>
      <c r="K652"/>
      <c r="L652"/>
      <c r="M652"/>
      <c r="N652"/>
      <c r="O652"/>
      <c r="P652"/>
      <c r="Q652"/>
      <c r="R652"/>
      <c r="S652"/>
      <c r="T652"/>
      <c r="U652"/>
    </row>
    <row r="653" spans="1:21" s="48" customFormat="1" ht="20.100000000000001" customHeight="1" x14ac:dyDescent="0.25">
      <c r="A653" s="1"/>
      <c r="B653" s="1"/>
      <c r="C653" s="1"/>
      <c r="D653"/>
      <c r="E653"/>
      <c r="F653"/>
      <c r="G653"/>
      <c r="I653"/>
      <c r="J653"/>
      <c r="K653"/>
      <c r="L653"/>
      <c r="M653"/>
      <c r="N653"/>
      <c r="O653"/>
      <c r="P653"/>
      <c r="Q653"/>
      <c r="R653"/>
      <c r="S653"/>
      <c r="T653"/>
      <c r="U653"/>
    </row>
    <row r="654" spans="1:21" s="48" customFormat="1" ht="20.100000000000001" customHeight="1" x14ac:dyDescent="0.25">
      <c r="A654"/>
      <c r="B654"/>
      <c r="C654"/>
      <c r="D654"/>
      <c r="E654"/>
      <c r="F654"/>
      <c r="G654"/>
      <c r="I654"/>
      <c r="J654"/>
      <c r="K654"/>
      <c r="L654"/>
      <c r="M654"/>
      <c r="N654"/>
      <c r="O654"/>
      <c r="P654"/>
      <c r="Q654"/>
      <c r="R654"/>
      <c r="S654"/>
      <c r="T654"/>
      <c r="U654"/>
    </row>
    <row r="655" spans="1:21" s="48" customFormat="1" ht="20.100000000000001" customHeight="1" x14ac:dyDescent="0.25">
      <c r="A655"/>
      <c r="B655"/>
      <c r="C655"/>
      <c r="D655"/>
      <c r="E655"/>
      <c r="F655"/>
      <c r="G655"/>
      <c r="I655"/>
      <c r="J655"/>
      <c r="K655"/>
      <c r="L655"/>
      <c r="M655"/>
      <c r="N655"/>
      <c r="O655"/>
      <c r="P655"/>
      <c r="Q655"/>
      <c r="R655"/>
      <c r="S655"/>
      <c r="T655"/>
      <c r="U655"/>
    </row>
    <row r="656" spans="1:21" s="48" customFormat="1" ht="20.100000000000001" customHeight="1" x14ac:dyDescent="0.25">
      <c r="A656" s="2"/>
      <c r="B656" s="2"/>
      <c r="C656" s="2"/>
      <c r="D656"/>
      <c r="E656"/>
      <c r="F656"/>
      <c r="G656"/>
      <c r="I656"/>
      <c r="J656"/>
      <c r="K656"/>
      <c r="L656"/>
      <c r="M656"/>
      <c r="N656"/>
      <c r="O656"/>
      <c r="P656"/>
      <c r="Q656"/>
      <c r="R656"/>
      <c r="S656"/>
      <c r="T656"/>
      <c r="U656"/>
    </row>
    <row r="657" spans="1:21" s="48" customFormat="1" ht="20.100000000000001" customHeight="1" x14ac:dyDescent="0.25">
      <c r="A657" s="1"/>
      <c r="B657" s="1"/>
      <c r="C657" s="1"/>
      <c r="D657"/>
      <c r="E657"/>
      <c r="F657"/>
      <c r="G657"/>
      <c r="I657"/>
      <c r="J657"/>
      <c r="K657"/>
      <c r="L657"/>
      <c r="M657"/>
      <c r="N657"/>
      <c r="O657"/>
      <c r="P657"/>
      <c r="Q657"/>
      <c r="R657"/>
      <c r="S657"/>
      <c r="T657"/>
      <c r="U657"/>
    </row>
    <row r="658" spans="1:21" s="48" customFormat="1" ht="20.100000000000001" customHeight="1" x14ac:dyDescent="0.25">
      <c r="A658" s="1"/>
      <c r="B658" s="1"/>
      <c r="C658" s="1"/>
      <c r="D658"/>
      <c r="E658"/>
      <c r="F658"/>
      <c r="G658"/>
      <c r="I658"/>
      <c r="J658"/>
      <c r="K658"/>
      <c r="L658"/>
      <c r="M658"/>
      <c r="N658"/>
      <c r="O658"/>
      <c r="P658"/>
      <c r="Q658"/>
      <c r="R658"/>
      <c r="S658"/>
      <c r="T658"/>
      <c r="U658"/>
    </row>
    <row r="659" spans="1:21" s="48" customFormat="1" ht="20.100000000000001" customHeight="1" x14ac:dyDescent="0.25">
      <c r="A659"/>
      <c r="B659"/>
      <c r="C659"/>
      <c r="D659"/>
      <c r="E659"/>
      <c r="F659"/>
      <c r="G659"/>
      <c r="I659"/>
      <c r="J659"/>
      <c r="K659"/>
      <c r="L659"/>
      <c r="M659"/>
      <c r="N659"/>
      <c r="O659"/>
      <c r="P659"/>
      <c r="Q659"/>
      <c r="R659"/>
      <c r="S659"/>
      <c r="T659"/>
      <c r="U659"/>
    </row>
    <row r="660" spans="1:21" s="48" customFormat="1" ht="20.100000000000001" customHeight="1" x14ac:dyDescent="0.25">
      <c r="A660" s="1"/>
      <c r="B660" s="1"/>
      <c r="C660" s="1"/>
      <c r="D660"/>
      <c r="E660"/>
      <c r="F660"/>
      <c r="G660"/>
      <c r="I660"/>
      <c r="J660"/>
      <c r="K660"/>
      <c r="L660"/>
      <c r="M660"/>
      <c r="N660"/>
      <c r="O660"/>
      <c r="P660"/>
      <c r="Q660"/>
      <c r="R660"/>
      <c r="S660"/>
      <c r="T660"/>
      <c r="U660"/>
    </row>
    <row r="661" spans="1:21" s="48" customFormat="1" ht="20.100000000000001" customHeight="1" x14ac:dyDescent="0.25">
      <c r="A661"/>
      <c r="B661"/>
      <c r="C661"/>
      <c r="D661"/>
      <c r="E661"/>
      <c r="F661"/>
      <c r="G661"/>
      <c r="I661"/>
      <c r="J661"/>
      <c r="K661"/>
      <c r="L661"/>
      <c r="M661"/>
      <c r="N661"/>
      <c r="O661"/>
      <c r="P661"/>
      <c r="Q661"/>
      <c r="R661"/>
      <c r="S661"/>
      <c r="T661"/>
      <c r="U661"/>
    </row>
    <row r="662" spans="1:21" s="48" customFormat="1" ht="20.100000000000001" customHeight="1" x14ac:dyDescent="0.25">
      <c r="A662"/>
      <c r="B662"/>
      <c r="C662"/>
      <c r="D662"/>
      <c r="E662"/>
      <c r="F662"/>
      <c r="G662"/>
      <c r="I662"/>
      <c r="J662"/>
      <c r="K662"/>
      <c r="L662"/>
      <c r="M662"/>
      <c r="N662"/>
      <c r="O662"/>
      <c r="P662"/>
      <c r="Q662"/>
      <c r="R662"/>
      <c r="S662"/>
      <c r="T662"/>
      <c r="U662"/>
    </row>
    <row r="663" spans="1:21" s="48" customFormat="1" ht="20.100000000000001" customHeight="1" x14ac:dyDescent="0.25">
      <c r="A663" s="2"/>
      <c r="B663" s="2"/>
      <c r="C663" s="2"/>
      <c r="D663"/>
      <c r="E663"/>
      <c r="F663"/>
      <c r="G663"/>
      <c r="I663"/>
      <c r="J663"/>
      <c r="K663"/>
      <c r="L663"/>
      <c r="M663"/>
      <c r="N663"/>
      <c r="O663"/>
      <c r="P663"/>
      <c r="Q663"/>
      <c r="R663"/>
      <c r="S663"/>
      <c r="T663"/>
      <c r="U663"/>
    </row>
    <row r="664" spans="1:21" s="48" customFormat="1" ht="20.100000000000001" customHeight="1" x14ac:dyDescent="0.25">
      <c r="A664" s="1"/>
      <c r="B664" s="1"/>
      <c r="C664" s="1"/>
      <c r="D664"/>
      <c r="E664"/>
      <c r="F664"/>
      <c r="G664"/>
      <c r="I664"/>
      <c r="J664"/>
      <c r="K664"/>
      <c r="L664"/>
      <c r="M664"/>
      <c r="N664"/>
      <c r="O664"/>
      <c r="P664"/>
      <c r="Q664"/>
      <c r="R664"/>
      <c r="S664"/>
      <c r="T664"/>
      <c r="U664"/>
    </row>
    <row r="665" spans="1:21" s="48" customFormat="1" ht="20.100000000000001" customHeight="1" x14ac:dyDescent="0.25">
      <c r="A665" s="1"/>
      <c r="B665" s="1"/>
      <c r="C665" s="1"/>
      <c r="D665"/>
      <c r="E665"/>
      <c r="F665"/>
      <c r="G665"/>
      <c r="I665"/>
      <c r="J665"/>
      <c r="K665"/>
      <c r="L665"/>
      <c r="M665"/>
      <c r="N665"/>
      <c r="O665"/>
      <c r="P665"/>
      <c r="Q665"/>
      <c r="R665"/>
      <c r="S665"/>
      <c r="T665"/>
      <c r="U665"/>
    </row>
    <row r="666" spans="1:21" s="48" customFormat="1" ht="20.100000000000001" customHeight="1" x14ac:dyDescent="0.25">
      <c r="A666"/>
      <c r="B666"/>
      <c r="C666"/>
      <c r="D666"/>
      <c r="E666"/>
      <c r="F666"/>
      <c r="G666"/>
      <c r="I666"/>
      <c r="J666"/>
      <c r="K666"/>
      <c r="L666"/>
      <c r="M666"/>
      <c r="N666"/>
      <c r="O666"/>
      <c r="P666"/>
      <c r="Q666"/>
      <c r="R666"/>
      <c r="S666"/>
      <c r="T666"/>
      <c r="U666"/>
    </row>
    <row r="667" spans="1:21" s="48" customFormat="1" ht="20.100000000000001" customHeight="1" x14ac:dyDescent="0.25">
      <c r="A667" s="1"/>
      <c r="B667" s="1"/>
      <c r="C667" s="1"/>
      <c r="D667"/>
      <c r="E667"/>
      <c r="F667"/>
      <c r="G667"/>
      <c r="I667"/>
      <c r="J667"/>
      <c r="K667"/>
      <c r="L667"/>
      <c r="M667"/>
      <c r="N667"/>
      <c r="O667"/>
      <c r="P667"/>
      <c r="Q667"/>
      <c r="R667"/>
      <c r="S667"/>
      <c r="T667"/>
      <c r="U667"/>
    </row>
    <row r="668" spans="1:21" s="48" customFormat="1" ht="20.100000000000001" customHeight="1" x14ac:dyDescent="0.25">
      <c r="A668"/>
      <c r="B668"/>
      <c r="C668"/>
      <c r="D668"/>
      <c r="E668"/>
      <c r="F668"/>
      <c r="G668"/>
      <c r="I668"/>
      <c r="J668"/>
      <c r="K668"/>
      <c r="L668"/>
      <c r="M668"/>
      <c r="N668"/>
      <c r="O668"/>
      <c r="P668"/>
      <c r="Q668"/>
      <c r="R668"/>
      <c r="S668"/>
      <c r="T668"/>
      <c r="U668"/>
    </row>
    <row r="669" spans="1:21" s="48" customFormat="1" ht="20.100000000000001" customHeight="1" x14ac:dyDescent="0.25">
      <c r="A669"/>
      <c r="B669"/>
      <c r="C669"/>
      <c r="D669"/>
      <c r="E669"/>
      <c r="F669"/>
      <c r="G669"/>
      <c r="I669"/>
      <c r="J669"/>
      <c r="K669"/>
      <c r="L669"/>
      <c r="M669"/>
      <c r="N669"/>
      <c r="O669"/>
      <c r="P669"/>
      <c r="Q669"/>
      <c r="R669"/>
      <c r="S669"/>
      <c r="T669"/>
      <c r="U669"/>
    </row>
    <row r="670" spans="1:21" s="48" customFormat="1" ht="20.100000000000001" customHeight="1" x14ac:dyDescent="0.25">
      <c r="A670" s="2"/>
      <c r="B670" s="2"/>
      <c r="C670" s="2"/>
      <c r="D670"/>
      <c r="E670"/>
      <c r="F670"/>
      <c r="G670"/>
      <c r="I670"/>
      <c r="J670"/>
      <c r="K670"/>
      <c r="L670"/>
      <c r="M670"/>
      <c r="N670"/>
      <c r="O670"/>
      <c r="P670"/>
      <c r="Q670"/>
      <c r="R670"/>
      <c r="S670"/>
      <c r="T670"/>
      <c r="U670"/>
    </row>
    <row r="671" spans="1:21" s="48" customFormat="1" ht="20.100000000000001" customHeight="1" x14ac:dyDescent="0.25">
      <c r="A671" s="1"/>
      <c r="B671" s="1"/>
      <c r="C671" s="1"/>
      <c r="D671"/>
      <c r="E671"/>
      <c r="F671"/>
      <c r="G671"/>
      <c r="I671"/>
      <c r="J671"/>
      <c r="K671"/>
      <c r="L671"/>
      <c r="M671"/>
      <c r="N671"/>
      <c r="O671"/>
      <c r="P671"/>
      <c r="Q671"/>
      <c r="R671"/>
      <c r="S671"/>
      <c r="T671"/>
      <c r="U671"/>
    </row>
    <row r="672" spans="1:21" s="48" customFormat="1" ht="20.100000000000001" customHeight="1" x14ac:dyDescent="0.25">
      <c r="A672" s="1"/>
      <c r="B672" s="1"/>
      <c r="C672" s="1"/>
      <c r="D672"/>
      <c r="E672"/>
      <c r="F672"/>
      <c r="G672"/>
      <c r="I672"/>
      <c r="J672"/>
      <c r="K672"/>
      <c r="L672"/>
      <c r="M672"/>
      <c r="N672"/>
      <c r="O672"/>
      <c r="P672"/>
      <c r="Q672"/>
      <c r="R672"/>
      <c r="S672"/>
      <c r="T672"/>
      <c r="U672"/>
    </row>
    <row r="673" spans="1:21" s="48" customFormat="1" ht="20.100000000000001" customHeight="1" x14ac:dyDescent="0.25">
      <c r="A673"/>
      <c r="B673"/>
      <c r="C673"/>
      <c r="D673"/>
      <c r="E673"/>
      <c r="F673"/>
      <c r="G673"/>
      <c r="I673"/>
      <c r="J673"/>
      <c r="K673"/>
      <c r="L673"/>
      <c r="M673"/>
      <c r="N673"/>
      <c r="O673"/>
      <c r="P673"/>
      <c r="Q673"/>
      <c r="R673"/>
      <c r="S673"/>
      <c r="T673"/>
      <c r="U673"/>
    </row>
    <row r="674" spans="1:21" s="48" customFormat="1" ht="20.100000000000001" customHeight="1" x14ac:dyDescent="0.25">
      <c r="A674" s="1"/>
      <c r="B674" s="1"/>
      <c r="C674" s="1"/>
      <c r="D674"/>
      <c r="E674"/>
      <c r="F674"/>
      <c r="G674"/>
      <c r="I674"/>
      <c r="J674"/>
      <c r="K674"/>
      <c r="L674"/>
      <c r="M674"/>
      <c r="N674"/>
      <c r="O674"/>
      <c r="P674"/>
      <c r="Q674"/>
      <c r="R674"/>
      <c r="S674"/>
      <c r="T674"/>
      <c r="U674"/>
    </row>
    <row r="675" spans="1:21" s="48" customFormat="1" ht="20.100000000000001" customHeight="1" x14ac:dyDescent="0.25">
      <c r="A675"/>
      <c r="B675"/>
      <c r="C675"/>
      <c r="D675"/>
      <c r="E675"/>
      <c r="F675"/>
      <c r="G675"/>
      <c r="I675"/>
      <c r="J675"/>
      <c r="K675"/>
      <c r="L675"/>
      <c r="M675"/>
      <c r="N675"/>
      <c r="O675"/>
      <c r="P675"/>
      <c r="Q675"/>
      <c r="R675"/>
      <c r="S675"/>
      <c r="T675"/>
      <c r="U675"/>
    </row>
    <row r="676" spans="1:21" s="48" customFormat="1" ht="20.100000000000001" customHeight="1" x14ac:dyDescent="0.25">
      <c r="A676"/>
      <c r="B676"/>
      <c r="C676"/>
      <c r="D676"/>
      <c r="E676"/>
      <c r="F676"/>
      <c r="G676"/>
      <c r="I676"/>
      <c r="J676"/>
      <c r="K676"/>
      <c r="L676"/>
      <c r="M676"/>
      <c r="N676"/>
      <c r="O676"/>
      <c r="P676"/>
      <c r="Q676"/>
      <c r="R676"/>
      <c r="S676"/>
      <c r="T676"/>
      <c r="U676"/>
    </row>
    <row r="677" spans="1:21" s="48" customFormat="1" ht="20.100000000000001" customHeight="1" x14ac:dyDescent="0.25">
      <c r="A677" s="2"/>
      <c r="B677" s="2"/>
      <c r="C677" s="2"/>
      <c r="D677"/>
      <c r="E677"/>
      <c r="F677"/>
      <c r="G677"/>
      <c r="I677"/>
      <c r="J677"/>
      <c r="K677"/>
      <c r="L677"/>
      <c r="M677"/>
      <c r="N677"/>
      <c r="O677"/>
      <c r="P677"/>
      <c r="Q677"/>
      <c r="R677"/>
      <c r="S677"/>
      <c r="T677"/>
      <c r="U677"/>
    </row>
    <row r="678" spans="1:21" s="48" customFormat="1" ht="20.100000000000001" customHeight="1" x14ac:dyDescent="0.25">
      <c r="A678" s="1"/>
      <c r="B678" s="1"/>
      <c r="C678" s="1"/>
      <c r="D678"/>
      <c r="E678"/>
      <c r="F678"/>
      <c r="G678"/>
      <c r="I678"/>
      <c r="J678"/>
      <c r="K678"/>
      <c r="L678"/>
      <c r="M678"/>
      <c r="N678"/>
      <c r="O678"/>
      <c r="P678"/>
      <c r="Q678"/>
      <c r="R678"/>
      <c r="S678"/>
      <c r="T678"/>
      <c r="U678"/>
    </row>
    <row r="679" spans="1:21" s="48" customFormat="1" ht="20.100000000000001" customHeight="1" x14ac:dyDescent="0.25">
      <c r="A679" s="1"/>
      <c r="B679" s="1"/>
      <c r="C679" s="1"/>
      <c r="D679"/>
      <c r="E679"/>
      <c r="F679"/>
      <c r="G679"/>
      <c r="I679"/>
      <c r="J679"/>
      <c r="K679"/>
      <c r="L679"/>
      <c r="M679"/>
      <c r="N679"/>
      <c r="O679"/>
      <c r="P679"/>
      <c r="Q679"/>
      <c r="R679"/>
      <c r="S679"/>
      <c r="T679"/>
      <c r="U679"/>
    </row>
    <row r="680" spans="1:21" s="48" customFormat="1" ht="20.100000000000001" customHeight="1" x14ac:dyDescent="0.25">
      <c r="A680"/>
      <c r="B680"/>
      <c r="C680"/>
      <c r="D680"/>
      <c r="E680"/>
      <c r="F680"/>
      <c r="G680"/>
      <c r="I680"/>
      <c r="J680"/>
      <c r="K680"/>
      <c r="L680"/>
      <c r="M680"/>
      <c r="N680"/>
      <c r="O680"/>
      <c r="P680"/>
      <c r="Q680"/>
      <c r="R680"/>
      <c r="S680"/>
      <c r="T680"/>
      <c r="U680"/>
    </row>
    <row r="681" spans="1:21" s="48" customFormat="1" ht="20.100000000000001" customHeight="1" x14ac:dyDescent="0.25">
      <c r="A681" s="1"/>
      <c r="B681" s="1"/>
      <c r="C681" s="1"/>
      <c r="D681"/>
      <c r="E681"/>
      <c r="F681"/>
      <c r="G681"/>
      <c r="I681"/>
      <c r="J681"/>
      <c r="K681"/>
      <c r="L681"/>
      <c r="M681"/>
      <c r="N681"/>
      <c r="O681"/>
      <c r="P681"/>
      <c r="Q681"/>
      <c r="R681"/>
      <c r="S681"/>
      <c r="T681"/>
      <c r="U681"/>
    </row>
    <row r="682" spans="1:21" s="48" customFormat="1" ht="20.100000000000001" customHeight="1" x14ac:dyDescent="0.25">
      <c r="A682"/>
      <c r="B682"/>
      <c r="C682"/>
      <c r="D682"/>
      <c r="E682"/>
      <c r="F682"/>
      <c r="G682"/>
      <c r="I682"/>
      <c r="J682"/>
      <c r="K682"/>
      <c r="L682"/>
      <c r="M682"/>
      <c r="N682"/>
      <c r="O682"/>
      <c r="P682"/>
      <c r="Q682"/>
      <c r="R682"/>
      <c r="S682"/>
      <c r="T682"/>
      <c r="U682"/>
    </row>
    <row r="683" spans="1:21" s="48" customFormat="1" ht="20.100000000000001" customHeight="1" x14ac:dyDescent="0.25">
      <c r="A683"/>
      <c r="B683"/>
      <c r="C683"/>
      <c r="D683"/>
      <c r="E683"/>
      <c r="F683"/>
      <c r="G683"/>
      <c r="I683"/>
      <c r="J683"/>
      <c r="K683"/>
      <c r="L683"/>
      <c r="M683"/>
      <c r="N683"/>
      <c r="O683"/>
      <c r="P683"/>
      <c r="Q683"/>
      <c r="R683"/>
      <c r="S683"/>
      <c r="T683"/>
      <c r="U683"/>
    </row>
    <row r="684" spans="1:21" s="48" customFormat="1" ht="20.100000000000001" customHeight="1" x14ac:dyDescent="0.25">
      <c r="A684" s="2"/>
      <c r="B684" s="2"/>
      <c r="C684" s="2"/>
      <c r="D684"/>
      <c r="E684"/>
      <c r="F684"/>
      <c r="G684"/>
      <c r="I684"/>
      <c r="J684"/>
      <c r="K684"/>
      <c r="L684"/>
      <c r="M684"/>
      <c r="N684"/>
      <c r="O684"/>
      <c r="P684"/>
      <c r="Q684"/>
      <c r="R684"/>
      <c r="S684"/>
      <c r="T684"/>
      <c r="U684"/>
    </row>
    <row r="685" spans="1:21" s="48" customFormat="1" ht="20.100000000000001" customHeight="1" x14ac:dyDescent="0.25">
      <c r="A685" s="1"/>
      <c r="B685" s="1"/>
      <c r="C685" s="1"/>
      <c r="D685"/>
      <c r="E685"/>
      <c r="F685"/>
      <c r="G685"/>
      <c r="I685"/>
      <c r="J685"/>
      <c r="K685"/>
      <c r="L685"/>
      <c r="M685"/>
      <c r="N685"/>
      <c r="O685"/>
      <c r="P685"/>
      <c r="Q685"/>
      <c r="R685"/>
      <c r="S685"/>
      <c r="T685"/>
      <c r="U685"/>
    </row>
    <row r="686" spans="1:21" s="48" customFormat="1" ht="20.100000000000001" customHeight="1" x14ac:dyDescent="0.25">
      <c r="A686" s="1"/>
      <c r="B686" s="1"/>
      <c r="C686" s="1"/>
      <c r="D686"/>
      <c r="E686"/>
      <c r="F686"/>
      <c r="G686"/>
      <c r="I686"/>
      <c r="J686"/>
      <c r="K686"/>
      <c r="L686"/>
      <c r="M686"/>
      <c r="N686"/>
      <c r="O686"/>
      <c r="P686"/>
      <c r="Q686"/>
      <c r="R686"/>
      <c r="S686"/>
      <c r="T686"/>
      <c r="U686"/>
    </row>
    <row r="687" spans="1:21" s="48" customFormat="1" ht="20.100000000000001" customHeight="1" x14ac:dyDescent="0.25">
      <c r="A687"/>
      <c r="B687"/>
      <c r="C687"/>
      <c r="D687"/>
      <c r="E687"/>
      <c r="F687"/>
      <c r="G687"/>
      <c r="I687"/>
      <c r="J687"/>
      <c r="K687"/>
      <c r="L687"/>
      <c r="M687"/>
      <c r="N687"/>
      <c r="O687"/>
      <c r="P687"/>
      <c r="Q687"/>
      <c r="R687"/>
      <c r="S687"/>
      <c r="T687"/>
      <c r="U687"/>
    </row>
    <row r="688" spans="1:21" s="48" customFormat="1" ht="20.100000000000001" customHeight="1" x14ac:dyDescent="0.25">
      <c r="A688" s="1"/>
      <c r="B688" s="1"/>
      <c r="C688" s="1"/>
      <c r="D688"/>
      <c r="E688"/>
      <c r="F688"/>
      <c r="G688"/>
      <c r="I688"/>
      <c r="J688"/>
      <c r="K688"/>
      <c r="L688"/>
      <c r="M688"/>
      <c r="N688"/>
      <c r="O688"/>
      <c r="P688"/>
      <c r="Q688"/>
      <c r="R688"/>
      <c r="S688"/>
      <c r="T688"/>
      <c r="U688"/>
    </row>
    <row r="689" spans="1:21" s="48" customFormat="1" ht="20.100000000000001" customHeight="1" x14ac:dyDescent="0.25">
      <c r="A689"/>
      <c r="B689"/>
      <c r="C689"/>
      <c r="D689"/>
      <c r="E689"/>
      <c r="F689"/>
      <c r="G689"/>
      <c r="I689"/>
      <c r="J689"/>
      <c r="K689"/>
      <c r="L689"/>
      <c r="M689"/>
      <c r="N689"/>
      <c r="O689"/>
      <c r="P689"/>
      <c r="Q689"/>
      <c r="R689"/>
      <c r="S689"/>
      <c r="T689"/>
      <c r="U689"/>
    </row>
    <row r="690" spans="1:21" s="48" customFormat="1" ht="20.100000000000001" customHeight="1" x14ac:dyDescent="0.25">
      <c r="A690"/>
      <c r="B690"/>
      <c r="C690"/>
      <c r="D690"/>
      <c r="E690"/>
      <c r="F690"/>
      <c r="G690"/>
      <c r="I690"/>
      <c r="J690"/>
      <c r="K690"/>
      <c r="L690"/>
      <c r="M690"/>
      <c r="N690"/>
      <c r="O690"/>
      <c r="P690"/>
      <c r="Q690"/>
      <c r="R690"/>
      <c r="S690"/>
      <c r="T690"/>
      <c r="U690"/>
    </row>
    <row r="691" spans="1:21" s="48" customFormat="1" ht="20.100000000000001" customHeight="1" x14ac:dyDescent="0.25">
      <c r="A691" s="2"/>
      <c r="B691" s="2"/>
      <c r="C691" s="2"/>
      <c r="D691"/>
      <c r="E691"/>
      <c r="F691"/>
      <c r="G691"/>
      <c r="I691"/>
      <c r="J691"/>
      <c r="K691"/>
      <c r="L691"/>
      <c r="M691"/>
      <c r="N691"/>
      <c r="O691"/>
      <c r="P691"/>
      <c r="Q691"/>
      <c r="R691"/>
      <c r="S691"/>
      <c r="T691"/>
      <c r="U691"/>
    </row>
    <row r="692" spans="1:21" s="48" customFormat="1" ht="20.100000000000001" customHeight="1" x14ac:dyDescent="0.25">
      <c r="A692" s="1"/>
      <c r="B692" s="1"/>
      <c r="C692" s="1"/>
      <c r="D692"/>
      <c r="E692"/>
      <c r="F692"/>
      <c r="G692"/>
      <c r="I692"/>
      <c r="J692"/>
      <c r="K692"/>
      <c r="L692"/>
      <c r="M692"/>
      <c r="N692"/>
      <c r="O692"/>
      <c r="P692"/>
      <c r="Q692"/>
      <c r="R692"/>
      <c r="S692"/>
      <c r="T692"/>
      <c r="U692"/>
    </row>
    <row r="693" spans="1:21" s="48" customFormat="1" ht="20.100000000000001" customHeight="1" x14ac:dyDescent="0.25">
      <c r="A693" s="1"/>
      <c r="B693" s="1"/>
      <c r="C693" s="1"/>
      <c r="D693"/>
      <c r="E693"/>
      <c r="F693"/>
      <c r="G693"/>
      <c r="I693"/>
      <c r="J693"/>
      <c r="K693"/>
      <c r="L693"/>
      <c r="M693"/>
      <c r="N693"/>
      <c r="O693"/>
      <c r="P693"/>
      <c r="Q693"/>
      <c r="R693"/>
      <c r="S693"/>
      <c r="T693"/>
      <c r="U693"/>
    </row>
    <row r="694" spans="1:21" s="48" customFormat="1" ht="20.100000000000001" customHeight="1" x14ac:dyDescent="0.25">
      <c r="A694"/>
      <c r="B694"/>
      <c r="C694"/>
      <c r="D694"/>
      <c r="E694"/>
      <c r="F694"/>
      <c r="G694"/>
      <c r="I694"/>
      <c r="J694"/>
      <c r="K694"/>
      <c r="L694"/>
      <c r="M694"/>
      <c r="N694"/>
      <c r="O694"/>
      <c r="P694"/>
      <c r="Q694"/>
      <c r="R694"/>
      <c r="S694"/>
      <c r="T694"/>
      <c r="U694"/>
    </row>
    <row r="695" spans="1:21" s="48" customFormat="1" ht="20.100000000000001" customHeight="1" x14ac:dyDescent="0.25">
      <c r="A695" s="1"/>
      <c r="B695" s="1"/>
      <c r="C695" s="1"/>
      <c r="D695"/>
      <c r="E695"/>
      <c r="F695"/>
      <c r="G695"/>
      <c r="I695"/>
      <c r="J695"/>
      <c r="K695"/>
      <c r="L695"/>
      <c r="M695"/>
      <c r="N695"/>
      <c r="O695"/>
      <c r="P695"/>
      <c r="Q695"/>
      <c r="R695"/>
      <c r="S695"/>
      <c r="T695"/>
      <c r="U695"/>
    </row>
    <row r="696" spans="1:21" s="48" customFormat="1" ht="20.100000000000001" customHeight="1" x14ac:dyDescent="0.25">
      <c r="A696"/>
      <c r="B696"/>
      <c r="C696"/>
      <c r="D696"/>
      <c r="E696"/>
      <c r="F696"/>
      <c r="G696"/>
      <c r="I696"/>
      <c r="J696"/>
      <c r="K696"/>
      <c r="L696"/>
      <c r="M696"/>
      <c r="N696"/>
      <c r="O696"/>
      <c r="P696"/>
      <c r="Q696"/>
      <c r="R696"/>
      <c r="S696"/>
      <c r="T696"/>
      <c r="U696"/>
    </row>
    <row r="697" spans="1:21" s="48" customFormat="1" ht="20.100000000000001" customHeight="1" x14ac:dyDescent="0.25">
      <c r="A697"/>
      <c r="B697"/>
      <c r="C697"/>
      <c r="D697"/>
      <c r="E697"/>
      <c r="F697"/>
      <c r="G697"/>
      <c r="I697"/>
      <c r="J697"/>
      <c r="K697"/>
      <c r="L697"/>
      <c r="M697"/>
      <c r="N697"/>
      <c r="O697"/>
      <c r="P697"/>
      <c r="Q697"/>
      <c r="R697"/>
      <c r="S697"/>
      <c r="T697"/>
      <c r="U697"/>
    </row>
    <row r="698" spans="1:21" s="48" customFormat="1" ht="20.100000000000001" customHeight="1" x14ac:dyDescent="0.25">
      <c r="A698" s="2"/>
      <c r="B698" s="2"/>
      <c r="C698" s="2"/>
      <c r="D698"/>
      <c r="E698"/>
      <c r="F698"/>
      <c r="G698"/>
      <c r="I698"/>
      <c r="J698"/>
      <c r="K698"/>
      <c r="L698"/>
      <c r="M698"/>
      <c r="N698"/>
      <c r="O698"/>
      <c r="P698"/>
      <c r="Q698"/>
      <c r="R698"/>
      <c r="S698"/>
      <c r="T698"/>
      <c r="U698"/>
    </row>
    <row r="699" spans="1:21" s="48" customFormat="1" ht="20.100000000000001" customHeight="1" x14ac:dyDescent="0.25">
      <c r="A699" s="1"/>
      <c r="B699" s="1"/>
      <c r="C699" s="1"/>
      <c r="D699"/>
      <c r="E699"/>
      <c r="F699"/>
      <c r="G699"/>
      <c r="I699"/>
      <c r="J699"/>
      <c r="K699"/>
      <c r="L699"/>
      <c r="M699"/>
      <c r="N699"/>
      <c r="O699"/>
      <c r="P699"/>
      <c r="Q699"/>
      <c r="R699"/>
      <c r="S699"/>
      <c r="T699"/>
      <c r="U699"/>
    </row>
    <row r="700" spans="1:21" s="48" customFormat="1" ht="20.100000000000001" customHeight="1" x14ac:dyDescent="0.25">
      <c r="A700" s="1"/>
      <c r="B700" s="1"/>
      <c r="C700" s="1"/>
      <c r="D700"/>
      <c r="E700"/>
      <c r="F700"/>
      <c r="G700"/>
      <c r="I700"/>
      <c r="J700"/>
      <c r="K700"/>
      <c r="L700"/>
      <c r="M700"/>
      <c r="N700"/>
      <c r="O700"/>
      <c r="P700"/>
      <c r="Q700"/>
      <c r="R700"/>
      <c r="S700"/>
      <c r="T700"/>
      <c r="U700"/>
    </row>
    <row r="701" spans="1:21" s="48" customFormat="1" ht="20.100000000000001" customHeight="1" x14ac:dyDescent="0.25">
      <c r="A701"/>
      <c r="B701"/>
      <c r="C701"/>
      <c r="D701"/>
      <c r="E701"/>
      <c r="F701"/>
      <c r="G701"/>
      <c r="I701"/>
      <c r="J701"/>
      <c r="K701"/>
      <c r="L701"/>
      <c r="M701"/>
      <c r="N701"/>
      <c r="O701"/>
      <c r="P701"/>
      <c r="Q701"/>
      <c r="R701"/>
      <c r="S701"/>
      <c r="T701"/>
      <c r="U701"/>
    </row>
    <row r="702" spans="1:21" s="48" customFormat="1" ht="20.100000000000001" customHeight="1" x14ac:dyDescent="0.25">
      <c r="A702" s="1"/>
      <c r="B702" s="1"/>
      <c r="C702" s="1"/>
      <c r="D702"/>
      <c r="E702"/>
      <c r="F702"/>
      <c r="G702"/>
      <c r="I702"/>
      <c r="J702"/>
      <c r="K702"/>
      <c r="L702"/>
      <c r="M702"/>
      <c r="N702"/>
      <c r="O702"/>
      <c r="P702"/>
      <c r="Q702"/>
      <c r="R702"/>
      <c r="S702"/>
      <c r="T702"/>
      <c r="U702"/>
    </row>
    <row r="703" spans="1:21" s="48" customFormat="1" ht="20.100000000000001" customHeight="1" x14ac:dyDescent="0.25">
      <c r="A703"/>
      <c r="B703"/>
      <c r="C703"/>
      <c r="D703"/>
      <c r="E703"/>
      <c r="F703"/>
      <c r="G703"/>
      <c r="I703"/>
      <c r="J703"/>
      <c r="K703"/>
      <c r="L703"/>
      <c r="M703"/>
      <c r="N703"/>
      <c r="O703"/>
      <c r="P703"/>
      <c r="Q703"/>
      <c r="R703"/>
      <c r="S703"/>
      <c r="T703"/>
      <c r="U703"/>
    </row>
    <row r="704" spans="1:21" s="48" customFormat="1" ht="20.100000000000001" customHeight="1" x14ac:dyDescent="0.25">
      <c r="A704"/>
      <c r="B704"/>
      <c r="C704"/>
      <c r="D704"/>
      <c r="E704"/>
      <c r="F704"/>
      <c r="G704"/>
      <c r="I704"/>
      <c r="J704"/>
      <c r="K704"/>
      <c r="L704"/>
      <c r="M704"/>
      <c r="N704"/>
      <c r="O704"/>
      <c r="P704"/>
      <c r="Q704"/>
      <c r="R704"/>
      <c r="S704"/>
      <c r="T704"/>
      <c r="U704"/>
    </row>
    <row r="705" spans="1:21" s="48" customFormat="1" ht="20.100000000000001" customHeight="1" x14ac:dyDescent="0.25">
      <c r="A705" s="2"/>
      <c r="B705" s="2"/>
      <c r="C705" s="2"/>
      <c r="D705"/>
      <c r="E705"/>
      <c r="F705"/>
      <c r="G705"/>
      <c r="I705"/>
      <c r="J705"/>
      <c r="K705"/>
      <c r="L705"/>
      <c r="M705"/>
      <c r="N705"/>
      <c r="O705"/>
      <c r="P705"/>
      <c r="Q705"/>
      <c r="R705"/>
      <c r="S705"/>
      <c r="T705"/>
      <c r="U705"/>
    </row>
    <row r="706" spans="1:21" s="48" customFormat="1" ht="20.100000000000001" customHeight="1" x14ac:dyDescent="0.25">
      <c r="A706" s="1"/>
      <c r="B706" s="1"/>
      <c r="C706" s="1"/>
      <c r="D706"/>
      <c r="E706"/>
      <c r="F706"/>
      <c r="G706"/>
      <c r="I706"/>
      <c r="J706"/>
      <c r="K706"/>
      <c r="L706"/>
      <c r="M706"/>
      <c r="N706"/>
      <c r="O706"/>
      <c r="P706"/>
      <c r="Q706"/>
      <c r="R706"/>
      <c r="S706"/>
      <c r="T706"/>
      <c r="U706"/>
    </row>
    <row r="707" spans="1:21" s="48" customFormat="1" ht="20.100000000000001" customHeight="1" x14ac:dyDescent="0.25">
      <c r="A707" s="1"/>
      <c r="B707" s="1"/>
      <c r="C707" s="1"/>
      <c r="D707"/>
      <c r="E707"/>
      <c r="F707"/>
      <c r="G707"/>
      <c r="I707"/>
      <c r="J707"/>
      <c r="K707"/>
      <c r="L707"/>
      <c r="M707"/>
      <c r="N707"/>
      <c r="O707"/>
      <c r="P707"/>
      <c r="Q707"/>
      <c r="R707"/>
      <c r="S707"/>
      <c r="T707"/>
      <c r="U707"/>
    </row>
    <row r="708" spans="1:21" s="48" customFormat="1" ht="20.100000000000001" customHeight="1" x14ac:dyDescent="0.25">
      <c r="A708"/>
      <c r="B708"/>
      <c r="C708"/>
      <c r="D708"/>
      <c r="E708"/>
      <c r="F708"/>
      <c r="G708"/>
      <c r="I708"/>
      <c r="J708"/>
      <c r="K708"/>
      <c r="L708"/>
      <c r="M708"/>
      <c r="N708"/>
      <c r="O708"/>
      <c r="P708"/>
      <c r="Q708"/>
      <c r="R708"/>
      <c r="S708"/>
      <c r="T708"/>
      <c r="U708"/>
    </row>
    <row r="709" spans="1:21" s="48" customFormat="1" ht="20.100000000000001" customHeight="1" x14ac:dyDescent="0.25">
      <c r="A709" s="1"/>
      <c r="B709" s="1"/>
      <c r="C709" s="1"/>
      <c r="D709"/>
      <c r="E709"/>
      <c r="F709"/>
      <c r="G709"/>
      <c r="I709"/>
      <c r="J709"/>
      <c r="K709"/>
      <c r="L709"/>
      <c r="M709"/>
      <c r="N709"/>
      <c r="O709"/>
      <c r="P709"/>
      <c r="Q709"/>
      <c r="R709"/>
      <c r="S709"/>
      <c r="T709"/>
      <c r="U709"/>
    </row>
    <row r="710" spans="1:21" s="48" customFormat="1" ht="20.100000000000001" customHeight="1" x14ac:dyDescent="0.25">
      <c r="A710"/>
      <c r="B710"/>
      <c r="C710"/>
      <c r="D710"/>
      <c r="E710"/>
      <c r="F710"/>
      <c r="G710"/>
      <c r="I710"/>
      <c r="J710"/>
      <c r="K710"/>
      <c r="L710"/>
      <c r="M710"/>
      <c r="N710"/>
      <c r="O710"/>
      <c r="P710"/>
      <c r="Q710"/>
      <c r="R710"/>
      <c r="S710"/>
      <c r="T710"/>
      <c r="U710"/>
    </row>
    <row r="711" spans="1:21" s="48" customFormat="1" ht="20.100000000000001" customHeight="1" x14ac:dyDescent="0.25">
      <c r="A711"/>
      <c r="B711"/>
      <c r="C711"/>
      <c r="D711"/>
      <c r="E711"/>
      <c r="F711"/>
      <c r="G711"/>
      <c r="I711"/>
      <c r="J711"/>
      <c r="K711"/>
      <c r="L711"/>
      <c r="M711"/>
      <c r="N711"/>
      <c r="O711"/>
      <c r="P711"/>
      <c r="Q711"/>
      <c r="R711"/>
      <c r="S711"/>
      <c r="T711"/>
      <c r="U711"/>
    </row>
    <row r="712" spans="1:21" s="48" customFormat="1" ht="20.100000000000001" customHeight="1" x14ac:dyDescent="0.25">
      <c r="A712" s="2"/>
      <c r="B712" s="2"/>
      <c r="C712" s="2"/>
      <c r="D712"/>
      <c r="E712"/>
      <c r="F712"/>
      <c r="G712"/>
      <c r="I712"/>
      <c r="J712"/>
      <c r="K712"/>
      <c r="L712"/>
      <c r="M712"/>
      <c r="N712"/>
      <c r="O712"/>
      <c r="P712"/>
      <c r="Q712"/>
      <c r="R712"/>
      <c r="S712"/>
      <c r="T712"/>
      <c r="U712"/>
    </row>
    <row r="713" spans="1:21" s="48" customFormat="1" ht="20.100000000000001" customHeight="1" x14ac:dyDescent="0.25">
      <c r="A713" s="1"/>
      <c r="B713" s="1"/>
      <c r="C713" s="1"/>
      <c r="D713"/>
      <c r="E713"/>
      <c r="F713"/>
      <c r="G713"/>
      <c r="I713"/>
      <c r="J713"/>
      <c r="K713"/>
      <c r="L713"/>
      <c r="M713"/>
      <c r="N713"/>
      <c r="O713"/>
      <c r="P713"/>
      <c r="Q713"/>
      <c r="R713"/>
      <c r="S713"/>
      <c r="T713"/>
      <c r="U713"/>
    </row>
    <row r="714" spans="1:21" s="48" customFormat="1" ht="20.100000000000001" customHeight="1" x14ac:dyDescent="0.25">
      <c r="A714" s="1"/>
      <c r="B714" s="1"/>
      <c r="C714" s="1"/>
      <c r="D714"/>
      <c r="E714"/>
      <c r="F714"/>
      <c r="G714"/>
      <c r="I714"/>
      <c r="J714"/>
      <c r="K714"/>
      <c r="L714"/>
      <c r="M714"/>
      <c r="N714"/>
      <c r="O714"/>
      <c r="P714"/>
      <c r="Q714"/>
      <c r="R714"/>
      <c r="S714"/>
      <c r="T714"/>
      <c r="U714"/>
    </row>
    <row r="715" spans="1:21" s="48" customFormat="1" ht="20.100000000000001" customHeight="1" x14ac:dyDescent="0.25">
      <c r="A715"/>
      <c r="B715"/>
      <c r="C715"/>
      <c r="D715"/>
      <c r="E715"/>
      <c r="F715"/>
      <c r="G715"/>
      <c r="I715"/>
      <c r="J715"/>
      <c r="K715"/>
      <c r="L715"/>
      <c r="M715"/>
      <c r="N715"/>
      <c r="O715"/>
      <c r="P715"/>
      <c r="Q715"/>
      <c r="R715"/>
      <c r="S715"/>
      <c r="T715"/>
      <c r="U715"/>
    </row>
    <row r="716" spans="1:21" s="48" customFormat="1" ht="20.100000000000001" customHeight="1" x14ac:dyDescent="0.25">
      <c r="A716" s="1"/>
      <c r="B716" s="1"/>
      <c r="C716" s="1"/>
      <c r="D716"/>
      <c r="E716"/>
      <c r="F716"/>
      <c r="G716"/>
      <c r="I716"/>
      <c r="J716"/>
      <c r="K716"/>
      <c r="L716"/>
      <c r="M716"/>
      <c r="N716"/>
      <c r="O716"/>
      <c r="P716"/>
      <c r="Q716"/>
      <c r="R716"/>
      <c r="S716"/>
      <c r="T716"/>
      <c r="U716"/>
    </row>
    <row r="717" spans="1:21" s="48" customFormat="1" ht="20.100000000000001" customHeight="1" x14ac:dyDescent="0.25">
      <c r="A717"/>
      <c r="B717"/>
      <c r="C717"/>
      <c r="D717"/>
      <c r="E717"/>
      <c r="F717"/>
      <c r="G717"/>
      <c r="I717"/>
      <c r="J717"/>
      <c r="K717"/>
      <c r="L717"/>
      <c r="M717"/>
      <c r="N717"/>
      <c r="O717"/>
      <c r="P717"/>
      <c r="Q717"/>
      <c r="R717"/>
      <c r="S717"/>
      <c r="T717"/>
      <c r="U717"/>
    </row>
    <row r="718" spans="1:21" s="48" customFormat="1" ht="20.100000000000001" customHeight="1" x14ac:dyDescent="0.25">
      <c r="A718"/>
      <c r="B718"/>
      <c r="C718"/>
      <c r="D718"/>
      <c r="E718"/>
      <c r="F718"/>
      <c r="G718"/>
      <c r="I718"/>
      <c r="J718"/>
      <c r="K718"/>
      <c r="L718"/>
      <c r="M718"/>
      <c r="N718"/>
      <c r="O718"/>
      <c r="P718"/>
      <c r="Q718"/>
      <c r="R718"/>
      <c r="S718"/>
      <c r="T718"/>
      <c r="U718"/>
    </row>
    <row r="719" spans="1:21" s="48" customFormat="1" ht="20.100000000000001" customHeight="1" x14ac:dyDescent="0.25">
      <c r="A719" s="2"/>
      <c r="B719" s="2"/>
      <c r="C719" s="2"/>
      <c r="D719"/>
      <c r="E719"/>
      <c r="F719"/>
      <c r="G719"/>
      <c r="I719"/>
      <c r="J719"/>
      <c r="K719"/>
      <c r="L719"/>
      <c r="M719"/>
      <c r="N719"/>
      <c r="O719"/>
      <c r="P719"/>
      <c r="Q719"/>
      <c r="R719"/>
      <c r="S719"/>
      <c r="T719"/>
      <c r="U719"/>
    </row>
    <row r="720" spans="1:21" s="48" customFormat="1" ht="20.100000000000001" customHeight="1" x14ac:dyDescent="0.25">
      <c r="A720" s="1"/>
      <c r="B720" s="1"/>
      <c r="C720" s="1"/>
      <c r="D720"/>
      <c r="E720"/>
      <c r="F720"/>
      <c r="G720"/>
      <c r="I720"/>
      <c r="J720"/>
      <c r="K720"/>
      <c r="L720"/>
      <c r="M720"/>
      <c r="N720"/>
      <c r="O720"/>
      <c r="P720"/>
      <c r="Q720"/>
      <c r="R720"/>
      <c r="S720"/>
      <c r="T720"/>
      <c r="U720"/>
    </row>
    <row r="721" spans="1:21" s="48" customFormat="1" ht="20.100000000000001" customHeight="1" x14ac:dyDescent="0.25">
      <c r="A721" s="1"/>
      <c r="B721" s="1"/>
      <c r="C721" s="1"/>
      <c r="D721"/>
      <c r="E721"/>
      <c r="F721"/>
      <c r="G721"/>
      <c r="I721"/>
      <c r="J721"/>
      <c r="K721"/>
      <c r="L721"/>
      <c r="M721"/>
      <c r="N721"/>
      <c r="O721"/>
      <c r="P721"/>
      <c r="Q721"/>
      <c r="R721"/>
      <c r="S721"/>
      <c r="T721"/>
      <c r="U721"/>
    </row>
    <row r="722" spans="1:21" s="48" customFormat="1" ht="20.100000000000001" customHeight="1" x14ac:dyDescent="0.25">
      <c r="A722"/>
      <c r="B722"/>
      <c r="C722"/>
      <c r="D722"/>
      <c r="E722"/>
      <c r="F722"/>
      <c r="G722"/>
      <c r="I722"/>
      <c r="J722"/>
      <c r="K722"/>
      <c r="L722"/>
      <c r="M722"/>
      <c r="N722"/>
      <c r="O722"/>
      <c r="P722"/>
      <c r="Q722"/>
      <c r="R722"/>
      <c r="S722"/>
      <c r="T722"/>
      <c r="U722"/>
    </row>
    <row r="723" spans="1:21" s="48" customFormat="1" ht="20.100000000000001" customHeight="1" x14ac:dyDescent="0.25">
      <c r="A723" s="1"/>
      <c r="B723" s="1"/>
      <c r="C723" s="1"/>
      <c r="D723"/>
      <c r="E723"/>
      <c r="F723"/>
      <c r="G723"/>
      <c r="I723"/>
      <c r="J723"/>
      <c r="K723"/>
      <c r="L723"/>
      <c r="M723"/>
      <c r="N723"/>
      <c r="O723"/>
      <c r="P723"/>
      <c r="Q723"/>
      <c r="R723"/>
      <c r="S723"/>
      <c r="T723"/>
      <c r="U723"/>
    </row>
    <row r="724" spans="1:21" s="48" customFormat="1" ht="20.100000000000001" customHeight="1" x14ac:dyDescent="0.25">
      <c r="A724"/>
      <c r="B724"/>
      <c r="C724"/>
      <c r="D724"/>
      <c r="E724"/>
      <c r="F724"/>
      <c r="G724"/>
      <c r="I724"/>
      <c r="J724"/>
      <c r="K724"/>
      <c r="L724"/>
      <c r="M724"/>
      <c r="N724"/>
      <c r="O724"/>
      <c r="P724"/>
      <c r="Q724"/>
      <c r="R724"/>
      <c r="S724"/>
      <c r="T724"/>
      <c r="U724"/>
    </row>
    <row r="725" spans="1:21" s="48" customFormat="1" ht="20.100000000000001" customHeight="1" x14ac:dyDescent="0.25">
      <c r="A725"/>
      <c r="B725"/>
      <c r="C725"/>
      <c r="D725"/>
      <c r="E725"/>
      <c r="F725"/>
      <c r="G725"/>
      <c r="I725"/>
      <c r="J725"/>
      <c r="K725"/>
      <c r="L725"/>
      <c r="M725"/>
      <c r="N725"/>
      <c r="O725"/>
      <c r="P725"/>
      <c r="Q725"/>
      <c r="R725"/>
      <c r="S725"/>
      <c r="T725"/>
      <c r="U725"/>
    </row>
    <row r="726" spans="1:21" s="48" customFormat="1" ht="20.100000000000001" customHeight="1" x14ac:dyDescent="0.25">
      <c r="A726" s="1"/>
      <c r="B726" s="1"/>
      <c r="C726" s="1"/>
      <c r="D726"/>
      <c r="E726"/>
      <c r="F726"/>
      <c r="G726"/>
      <c r="I726"/>
      <c r="J726"/>
      <c r="K726"/>
      <c r="L726"/>
      <c r="M726"/>
      <c r="N726"/>
      <c r="O726"/>
      <c r="P726"/>
      <c r="Q726"/>
      <c r="R726"/>
      <c r="S726"/>
      <c r="T726"/>
      <c r="U726"/>
    </row>
    <row r="727" spans="1:21" s="48" customFormat="1" ht="20.100000000000001" customHeight="1" x14ac:dyDescent="0.25">
      <c r="A727"/>
      <c r="B727"/>
      <c r="C727"/>
      <c r="D727"/>
      <c r="E727"/>
      <c r="F727"/>
      <c r="G727"/>
      <c r="I727"/>
      <c r="J727"/>
      <c r="K727"/>
      <c r="L727"/>
      <c r="M727"/>
      <c r="N727"/>
      <c r="O727"/>
      <c r="P727"/>
      <c r="Q727"/>
      <c r="R727"/>
      <c r="S727"/>
      <c r="T727"/>
      <c r="U727"/>
    </row>
    <row r="728" spans="1:21" s="48" customFormat="1" ht="20.100000000000001" customHeight="1" x14ac:dyDescent="0.25">
      <c r="A728"/>
      <c r="B728"/>
      <c r="C728"/>
      <c r="D728"/>
      <c r="E728"/>
      <c r="F728"/>
      <c r="G728"/>
      <c r="I728"/>
      <c r="J728"/>
      <c r="K728"/>
      <c r="L728"/>
      <c r="M728"/>
      <c r="N728"/>
      <c r="O728"/>
      <c r="P728"/>
      <c r="Q728"/>
      <c r="R728"/>
      <c r="S728"/>
      <c r="T728"/>
      <c r="U728"/>
    </row>
    <row r="729" spans="1:21" s="48" customFormat="1" ht="20.100000000000001" customHeight="1" x14ac:dyDescent="0.25">
      <c r="A729" s="2"/>
      <c r="B729" s="2"/>
      <c r="C729" s="2"/>
      <c r="D729"/>
      <c r="E729"/>
      <c r="F729"/>
      <c r="G729"/>
      <c r="I729"/>
      <c r="J729"/>
      <c r="K729"/>
      <c r="L729"/>
      <c r="M729"/>
      <c r="N729"/>
      <c r="O729"/>
      <c r="P729"/>
      <c r="Q729"/>
      <c r="R729"/>
      <c r="S729"/>
      <c r="T729"/>
      <c r="U729"/>
    </row>
    <row r="730" spans="1:21" s="48" customFormat="1" ht="20.100000000000001" customHeight="1" x14ac:dyDescent="0.25">
      <c r="A730" s="1"/>
      <c r="B730" s="1"/>
      <c r="C730" s="1"/>
      <c r="D730"/>
      <c r="E730"/>
      <c r="F730"/>
      <c r="G730"/>
      <c r="I730"/>
      <c r="J730"/>
      <c r="K730"/>
      <c r="L730"/>
      <c r="M730"/>
      <c r="N730"/>
      <c r="O730"/>
      <c r="P730"/>
      <c r="Q730"/>
      <c r="R730"/>
      <c r="S730"/>
      <c r="T730"/>
      <c r="U730"/>
    </row>
    <row r="731" spans="1:21" s="48" customFormat="1" ht="20.100000000000001" customHeight="1" x14ac:dyDescent="0.25">
      <c r="A731" s="1"/>
      <c r="B731" s="1"/>
      <c r="C731" s="1"/>
      <c r="D731"/>
      <c r="E731"/>
      <c r="F731"/>
      <c r="G731"/>
      <c r="I731"/>
      <c r="J731"/>
      <c r="K731"/>
      <c r="L731"/>
      <c r="M731"/>
      <c r="N731"/>
      <c r="O731"/>
      <c r="P731"/>
      <c r="Q731"/>
      <c r="R731"/>
      <c r="S731"/>
      <c r="T731"/>
      <c r="U731"/>
    </row>
    <row r="732" spans="1:21" s="48" customFormat="1" ht="20.100000000000001" customHeight="1" x14ac:dyDescent="0.25">
      <c r="A732"/>
      <c r="B732"/>
      <c r="C732"/>
      <c r="D732"/>
      <c r="E732"/>
      <c r="F732"/>
      <c r="G732"/>
      <c r="I732"/>
      <c r="J732"/>
      <c r="K732"/>
      <c r="L732"/>
      <c r="M732"/>
      <c r="N732"/>
      <c r="O732"/>
      <c r="P732"/>
      <c r="Q732"/>
      <c r="R732"/>
      <c r="S732"/>
      <c r="T732"/>
      <c r="U732"/>
    </row>
    <row r="733" spans="1:21" s="48" customFormat="1" ht="20.100000000000001" customHeight="1" x14ac:dyDescent="0.25">
      <c r="A733" s="1"/>
      <c r="B733" s="1"/>
      <c r="C733" s="1"/>
      <c r="D733"/>
      <c r="E733"/>
      <c r="F733"/>
      <c r="G733"/>
      <c r="I733"/>
      <c r="J733"/>
      <c r="K733"/>
      <c r="L733"/>
      <c r="M733"/>
      <c r="N733"/>
      <c r="O733"/>
      <c r="P733"/>
      <c r="Q733"/>
      <c r="R733"/>
      <c r="S733"/>
      <c r="T733"/>
      <c r="U733"/>
    </row>
    <row r="734" spans="1:21" s="48" customFormat="1" ht="20.100000000000001" customHeight="1" x14ac:dyDescent="0.25">
      <c r="A734"/>
      <c r="B734"/>
      <c r="C734"/>
      <c r="D734"/>
      <c r="E734"/>
      <c r="F734"/>
      <c r="G734"/>
      <c r="I734"/>
      <c r="J734"/>
      <c r="K734"/>
      <c r="L734"/>
      <c r="M734"/>
      <c r="N734"/>
      <c r="O734"/>
      <c r="P734"/>
      <c r="Q734"/>
      <c r="R734"/>
      <c r="S734"/>
      <c r="T734"/>
      <c r="U734"/>
    </row>
    <row r="735" spans="1:21" s="48" customFormat="1" ht="20.100000000000001" customHeight="1" x14ac:dyDescent="0.25">
      <c r="A735"/>
      <c r="B735"/>
      <c r="C735"/>
      <c r="D735"/>
      <c r="E735"/>
      <c r="F735"/>
      <c r="G735"/>
      <c r="I735"/>
      <c r="J735"/>
      <c r="K735"/>
      <c r="L735"/>
      <c r="M735"/>
      <c r="N735"/>
      <c r="O735"/>
      <c r="P735"/>
      <c r="Q735"/>
      <c r="R735"/>
      <c r="S735"/>
      <c r="T735"/>
      <c r="U735"/>
    </row>
    <row r="736" spans="1:21" s="48" customFormat="1" ht="20.100000000000001" customHeight="1" x14ac:dyDescent="0.25">
      <c r="A736" s="2"/>
      <c r="B736" s="2"/>
      <c r="C736" s="2"/>
      <c r="D736"/>
      <c r="E736"/>
      <c r="F736"/>
      <c r="G736"/>
      <c r="I736"/>
      <c r="J736"/>
      <c r="K736"/>
      <c r="L736"/>
      <c r="M736"/>
      <c r="N736"/>
      <c r="O736"/>
      <c r="P736"/>
      <c r="Q736"/>
      <c r="R736"/>
      <c r="S736"/>
      <c r="T736"/>
      <c r="U736"/>
    </row>
    <row r="737" spans="1:21" s="48" customFormat="1" ht="20.100000000000001" customHeight="1" x14ac:dyDescent="0.25">
      <c r="A737" s="1"/>
      <c r="B737" s="1"/>
      <c r="C737" s="1"/>
      <c r="D737"/>
      <c r="E737"/>
      <c r="F737"/>
      <c r="G737"/>
      <c r="I737"/>
      <c r="J737"/>
      <c r="K737"/>
      <c r="L737"/>
      <c r="M737"/>
      <c r="N737"/>
      <c r="O737"/>
      <c r="P737"/>
      <c r="Q737"/>
      <c r="R737"/>
      <c r="S737"/>
      <c r="T737"/>
      <c r="U737"/>
    </row>
    <row r="738" spans="1:21" s="48" customFormat="1" ht="20.100000000000001" customHeight="1" x14ac:dyDescent="0.25">
      <c r="A738" s="1"/>
      <c r="B738" s="1"/>
      <c r="C738" s="1"/>
      <c r="D738"/>
      <c r="E738"/>
      <c r="F738"/>
      <c r="G738"/>
      <c r="I738"/>
      <c r="J738"/>
      <c r="K738"/>
      <c r="L738"/>
      <c r="M738"/>
      <c r="N738"/>
      <c r="O738"/>
      <c r="P738"/>
      <c r="Q738"/>
      <c r="R738"/>
      <c r="S738"/>
      <c r="T738"/>
      <c r="U738"/>
    </row>
    <row r="739" spans="1:21" s="48" customFormat="1" ht="20.100000000000001" customHeight="1" x14ac:dyDescent="0.25">
      <c r="A739"/>
      <c r="B739"/>
      <c r="C739"/>
      <c r="D739"/>
      <c r="E739"/>
      <c r="F739"/>
      <c r="G739"/>
      <c r="I739"/>
      <c r="J739"/>
      <c r="K739"/>
      <c r="L739"/>
      <c r="M739"/>
      <c r="N739"/>
      <c r="O739"/>
      <c r="P739"/>
      <c r="Q739"/>
      <c r="R739"/>
      <c r="S739"/>
      <c r="T739"/>
      <c r="U739"/>
    </row>
    <row r="740" spans="1:21" s="48" customFormat="1" ht="20.100000000000001" customHeight="1" x14ac:dyDescent="0.25">
      <c r="A740" s="1"/>
      <c r="B740" s="1"/>
      <c r="C740" s="1"/>
      <c r="D740"/>
      <c r="E740"/>
      <c r="F740"/>
      <c r="G740"/>
      <c r="I740"/>
      <c r="J740"/>
      <c r="K740"/>
      <c r="L740"/>
      <c r="M740"/>
      <c r="N740"/>
      <c r="O740"/>
      <c r="P740"/>
      <c r="Q740"/>
      <c r="R740"/>
      <c r="S740"/>
      <c r="T740"/>
      <c r="U740"/>
    </row>
    <row r="741" spans="1:21" s="48" customFormat="1" ht="20.100000000000001" customHeight="1" x14ac:dyDescent="0.25">
      <c r="A741"/>
      <c r="B741"/>
      <c r="C741"/>
      <c r="D741"/>
      <c r="E741"/>
      <c r="F741"/>
      <c r="G741"/>
      <c r="I741"/>
      <c r="J741"/>
      <c r="K741"/>
      <c r="L741"/>
      <c r="M741"/>
      <c r="N741"/>
      <c r="O741"/>
      <c r="P741"/>
      <c r="Q741"/>
      <c r="R741"/>
      <c r="S741"/>
      <c r="T741"/>
      <c r="U741"/>
    </row>
    <row r="742" spans="1:21" s="48" customFormat="1" ht="20.100000000000001" customHeight="1" x14ac:dyDescent="0.25">
      <c r="A742"/>
      <c r="B742"/>
      <c r="C742"/>
      <c r="D742"/>
      <c r="E742"/>
      <c r="F742"/>
      <c r="G742"/>
      <c r="I742"/>
      <c r="J742"/>
      <c r="K742"/>
      <c r="L742"/>
      <c r="M742"/>
      <c r="N742"/>
      <c r="O742"/>
      <c r="P742"/>
      <c r="Q742"/>
      <c r="R742"/>
      <c r="S742"/>
      <c r="T742"/>
      <c r="U742"/>
    </row>
    <row r="743" spans="1:21" s="48" customFormat="1" ht="20.100000000000001" customHeight="1" x14ac:dyDescent="0.25">
      <c r="A743" s="2"/>
      <c r="B743" s="2"/>
      <c r="C743" s="2"/>
      <c r="D743"/>
      <c r="E743"/>
      <c r="F743"/>
      <c r="G743"/>
      <c r="I743"/>
      <c r="J743"/>
      <c r="K743"/>
      <c r="L743"/>
      <c r="M743"/>
      <c r="N743"/>
      <c r="O743"/>
      <c r="P743"/>
      <c r="Q743"/>
      <c r="R743"/>
      <c r="S743"/>
      <c r="T743"/>
      <c r="U743"/>
    </row>
    <row r="744" spans="1:21" s="48" customFormat="1" ht="20.100000000000001" customHeight="1" x14ac:dyDescent="0.25">
      <c r="A744" s="1"/>
      <c r="B744" s="1"/>
      <c r="C744" s="1"/>
      <c r="D744"/>
      <c r="E744"/>
      <c r="F744"/>
      <c r="G744"/>
      <c r="I744"/>
      <c r="J744"/>
      <c r="K744"/>
      <c r="L744"/>
      <c r="M744"/>
      <c r="N744"/>
      <c r="O744"/>
      <c r="P744"/>
      <c r="Q744"/>
      <c r="R744"/>
      <c r="S744"/>
      <c r="T744"/>
      <c r="U744"/>
    </row>
    <row r="745" spans="1:21" s="48" customFormat="1" ht="20.100000000000001" customHeight="1" x14ac:dyDescent="0.25">
      <c r="A745" s="1"/>
      <c r="B745" s="1"/>
      <c r="C745" s="1"/>
      <c r="D745"/>
      <c r="E745"/>
      <c r="F745"/>
      <c r="G745"/>
      <c r="I745"/>
      <c r="J745"/>
      <c r="K745"/>
      <c r="L745"/>
      <c r="M745"/>
      <c r="N745"/>
      <c r="O745"/>
      <c r="P745"/>
      <c r="Q745"/>
      <c r="R745"/>
      <c r="S745"/>
      <c r="T745"/>
      <c r="U745"/>
    </row>
    <row r="746" spans="1:21" s="48" customFormat="1" ht="20.100000000000001" customHeight="1" x14ac:dyDescent="0.25">
      <c r="A746"/>
      <c r="B746"/>
      <c r="C746"/>
      <c r="D746"/>
      <c r="E746"/>
      <c r="F746"/>
      <c r="G746"/>
      <c r="I746"/>
      <c r="J746"/>
      <c r="K746"/>
      <c r="L746"/>
      <c r="M746"/>
      <c r="N746"/>
      <c r="O746"/>
      <c r="P746"/>
      <c r="Q746"/>
      <c r="R746"/>
      <c r="S746"/>
      <c r="T746"/>
      <c r="U746"/>
    </row>
    <row r="747" spans="1:21" s="48" customFormat="1" ht="20.100000000000001" customHeight="1" x14ac:dyDescent="0.25">
      <c r="A747" s="1"/>
      <c r="B747" s="1"/>
      <c r="C747" s="1"/>
      <c r="D747"/>
      <c r="E747"/>
      <c r="F747"/>
      <c r="G747"/>
      <c r="I747"/>
      <c r="J747"/>
      <c r="K747"/>
      <c r="L747"/>
      <c r="M747"/>
      <c r="N747"/>
      <c r="O747"/>
      <c r="P747"/>
      <c r="Q747"/>
      <c r="R747"/>
      <c r="S747"/>
      <c r="T747"/>
      <c r="U747"/>
    </row>
    <row r="748" spans="1:21" s="48" customFormat="1" ht="20.100000000000001" customHeight="1" x14ac:dyDescent="0.25">
      <c r="A748"/>
      <c r="B748"/>
      <c r="C748"/>
      <c r="D748"/>
      <c r="E748"/>
      <c r="F748"/>
      <c r="G748"/>
      <c r="I748"/>
      <c r="J748"/>
      <c r="K748"/>
      <c r="L748"/>
      <c r="M748"/>
      <c r="N748"/>
      <c r="O748"/>
      <c r="P748"/>
      <c r="Q748"/>
      <c r="R748"/>
      <c r="S748"/>
      <c r="T748"/>
      <c r="U748"/>
    </row>
    <row r="749" spans="1:21" s="48" customFormat="1" ht="20.100000000000001" customHeight="1" x14ac:dyDescent="0.25">
      <c r="A749"/>
      <c r="B749"/>
      <c r="C749"/>
      <c r="D749"/>
      <c r="E749"/>
      <c r="F749"/>
      <c r="G749"/>
      <c r="I749"/>
      <c r="J749"/>
      <c r="K749"/>
      <c r="L749"/>
      <c r="M749"/>
      <c r="N749"/>
      <c r="O749"/>
      <c r="P749"/>
      <c r="Q749"/>
      <c r="R749"/>
      <c r="S749"/>
      <c r="T749"/>
      <c r="U749"/>
    </row>
    <row r="750" spans="1:21" s="48" customFormat="1" ht="20.100000000000001" customHeight="1" x14ac:dyDescent="0.25">
      <c r="A750" s="2"/>
      <c r="B750" s="2"/>
      <c r="C750" s="2"/>
      <c r="D750"/>
      <c r="E750"/>
      <c r="F750"/>
      <c r="G750"/>
      <c r="I750"/>
      <c r="J750"/>
      <c r="K750"/>
      <c r="L750"/>
      <c r="M750"/>
      <c r="N750"/>
      <c r="O750"/>
      <c r="P750"/>
      <c r="Q750"/>
      <c r="R750"/>
      <c r="S750"/>
      <c r="T750"/>
      <c r="U750"/>
    </row>
    <row r="751" spans="1:21" s="48" customFormat="1" ht="20.100000000000001" customHeight="1" x14ac:dyDescent="0.25">
      <c r="A751" s="1"/>
      <c r="B751" s="1"/>
      <c r="C751" s="1"/>
      <c r="D751"/>
      <c r="E751"/>
      <c r="F751"/>
      <c r="G751"/>
      <c r="I751"/>
      <c r="J751"/>
      <c r="K751"/>
      <c r="L751"/>
      <c r="M751"/>
      <c r="N751"/>
      <c r="O751"/>
      <c r="P751"/>
      <c r="Q751"/>
      <c r="R751"/>
      <c r="S751"/>
      <c r="T751"/>
      <c r="U751"/>
    </row>
    <row r="752" spans="1:21" s="48" customFormat="1" ht="20.100000000000001" customHeight="1" x14ac:dyDescent="0.25">
      <c r="A752" s="1"/>
      <c r="B752" s="1"/>
      <c r="C752" s="1"/>
      <c r="D752"/>
      <c r="E752"/>
      <c r="F752"/>
      <c r="G752"/>
      <c r="I752"/>
      <c r="J752"/>
      <c r="K752"/>
      <c r="L752"/>
      <c r="M752"/>
      <c r="N752"/>
      <c r="O752"/>
      <c r="P752"/>
      <c r="Q752"/>
      <c r="R752"/>
      <c r="S752"/>
      <c r="T752"/>
      <c r="U752"/>
    </row>
    <row r="753" spans="1:21" s="48" customFormat="1" ht="20.100000000000001" customHeight="1" x14ac:dyDescent="0.25">
      <c r="A753"/>
      <c r="B753"/>
      <c r="C753"/>
      <c r="D753"/>
      <c r="E753"/>
      <c r="F753"/>
      <c r="G753"/>
      <c r="I753"/>
      <c r="J753"/>
      <c r="K753"/>
      <c r="L753"/>
      <c r="M753"/>
      <c r="N753"/>
      <c r="O753"/>
      <c r="P753"/>
      <c r="Q753"/>
      <c r="R753"/>
      <c r="S753"/>
      <c r="T753"/>
      <c r="U753"/>
    </row>
    <row r="754" spans="1:21" s="48" customFormat="1" ht="20.100000000000001" customHeight="1" x14ac:dyDescent="0.25">
      <c r="A754" s="1"/>
      <c r="B754" s="1"/>
      <c r="C754" s="1"/>
      <c r="D754"/>
      <c r="E754"/>
      <c r="F754"/>
      <c r="G754"/>
      <c r="I754"/>
      <c r="J754"/>
      <c r="K754"/>
      <c r="L754"/>
      <c r="M754"/>
      <c r="N754"/>
      <c r="O754"/>
      <c r="P754"/>
      <c r="Q754"/>
      <c r="R754"/>
      <c r="S754"/>
      <c r="T754"/>
      <c r="U754"/>
    </row>
    <row r="755" spans="1:21" s="48" customFormat="1" ht="20.100000000000001" customHeight="1" x14ac:dyDescent="0.25">
      <c r="A755"/>
      <c r="B755"/>
      <c r="C755"/>
      <c r="D755"/>
      <c r="E755"/>
      <c r="F755"/>
      <c r="G755"/>
      <c r="I755"/>
      <c r="J755"/>
      <c r="K755"/>
      <c r="L755"/>
      <c r="M755"/>
      <c r="N755"/>
      <c r="O755"/>
      <c r="P755"/>
      <c r="Q755"/>
      <c r="R755"/>
      <c r="S755"/>
      <c r="T755"/>
      <c r="U755"/>
    </row>
    <row r="756" spans="1:21" s="48" customFormat="1" ht="20.100000000000001" customHeight="1" x14ac:dyDescent="0.25">
      <c r="A756"/>
      <c r="B756"/>
      <c r="C756"/>
      <c r="D756"/>
      <c r="E756"/>
      <c r="F756"/>
      <c r="G756"/>
      <c r="I756"/>
      <c r="J756"/>
      <c r="K756"/>
      <c r="L756"/>
      <c r="M756"/>
      <c r="N756"/>
      <c r="O756"/>
      <c r="P756"/>
      <c r="Q756"/>
      <c r="R756"/>
      <c r="S756"/>
      <c r="T756"/>
      <c r="U756"/>
    </row>
    <row r="757" spans="1:21" s="48" customFormat="1" ht="20.100000000000001" customHeight="1" x14ac:dyDescent="0.25">
      <c r="A757" s="2"/>
      <c r="B757" s="2"/>
      <c r="C757" s="2"/>
      <c r="D757"/>
      <c r="E757"/>
      <c r="F757"/>
      <c r="G757"/>
      <c r="I757"/>
      <c r="J757"/>
      <c r="K757"/>
      <c r="L757"/>
      <c r="M757"/>
      <c r="N757"/>
      <c r="O757"/>
      <c r="P757"/>
      <c r="Q757"/>
      <c r="R757"/>
      <c r="S757"/>
      <c r="T757"/>
      <c r="U757"/>
    </row>
    <row r="758" spans="1:21" s="48" customFormat="1" ht="20.100000000000001" customHeight="1" x14ac:dyDescent="0.25">
      <c r="A758" s="1"/>
      <c r="B758" s="1"/>
      <c r="C758" s="1"/>
      <c r="D758"/>
      <c r="E758"/>
      <c r="F758"/>
      <c r="G758"/>
      <c r="I758"/>
      <c r="J758"/>
      <c r="K758"/>
      <c r="L758"/>
      <c r="M758"/>
      <c r="N758"/>
      <c r="O758"/>
      <c r="P758"/>
      <c r="Q758"/>
      <c r="R758"/>
      <c r="S758"/>
      <c r="T758"/>
      <c r="U758"/>
    </row>
    <row r="759" spans="1:21" s="48" customFormat="1" ht="20.100000000000001" customHeight="1" x14ac:dyDescent="0.25">
      <c r="A759" s="1"/>
      <c r="B759" s="1"/>
      <c r="C759" s="1"/>
      <c r="D759"/>
      <c r="E759"/>
      <c r="F759"/>
      <c r="G759"/>
      <c r="I759"/>
      <c r="J759"/>
      <c r="K759"/>
      <c r="L759"/>
      <c r="M759"/>
      <c r="N759"/>
      <c r="O759"/>
      <c r="P759"/>
      <c r="Q759"/>
      <c r="R759"/>
      <c r="S759"/>
      <c r="T759"/>
      <c r="U759"/>
    </row>
    <row r="760" spans="1:21" s="48" customFormat="1" ht="20.100000000000001" customHeight="1" x14ac:dyDescent="0.25">
      <c r="A760"/>
      <c r="B760"/>
      <c r="C760"/>
      <c r="D760"/>
      <c r="E760"/>
      <c r="F760"/>
      <c r="G760"/>
      <c r="I760"/>
      <c r="J760"/>
      <c r="K760"/>
      <c r="L760"/>
      <c r="M760"/>
      <c r="N760"/>
      <c r="O760"/>
      <c r="P760"/>
      <c r="Q760"/>
      <c r="R760"/>
      <c r="S760"/>
      <c r="T760"/>
      <c r="U760"/>
    </row>
    <row r="761" spans="1:21" s="48" customFormat="1" ht="20.100000000000001" customHeight="1" x14ac:dyDescent="0.25">
      <c r="A761" s="1"/>
      <c r="B761" s="1"/>
      <c r="C761" s="1"/>
      <c r="D761"/>
      <c r="E761"/>
      <c r="F761"/>
      <c r="G761"/>
      <c r="I761"/>
      <c r="J761"/>
      <c r="K761"/>
      <c r="L761"/>
      <c r="M761"/>
      <c r="N761"/>
      <c r="O761"/>
      <c r="P761"/>
      <c r="Q761"/>
      <c r="R761"/>
      <c r="S761"/>
      <c r="T761"/>
      <c r="U761"/>
    </row>
    <row r="762" spans="1:21" s="48" customFormat="1" ht="20.100000000000001" customHeight="1" x14ac:dyDescent="0.25">
      <c r="A762"/>
      <c r="B762"/>
      <c r="C762"/>
      <c r="D762"/>
      <c r="E762"/>
      <c r="F762"/>
      <c r="G762"/>
      <c r="I762"/>
      <c r="J762"/>
      <c r="K762"/>
      <c r="L762"/>
      <c r="M762"/>
      <c r="N762"/>
      <c r="O762"/>
      <c r="P762"/>
      <c r="Q762"/>
      <c r="R762"/>
      <c r="S762"/>
      <c r="T762"/>
      <c r="U762"/>
    </row>
    <row r="763" spans="1:21" s="48" customFormat="1" ht="20.100000000000001" customHeight="1" x14ac:dyDescent="0.25">
      <c r="A763"/>
      <c r="B763"/>
      <c r="C763"/>
      <c r="D763"/>
      <c r="E763"/>
      <c r="F763"/>
      <c r="G763"/>
      <c r="I763"/>
      <c r="J763"/>
      <c r="K763"/>
      <c r="L763"/>
      <c r="M763"/>
      <c r="N763"/>
      <c r="O763"/>
      <c r="P763"/>
      <c r="Q763"/>
      <c r="R763"/>
      <c r="S763"/>
      <c r="T763"/>
      <c r="U763"/>
    </row>
    <row r="764" spans="1:21" s="48" customFormat="1" ht="20.100000000000001" customHeight="1" x14ac:dyDescent="0.25">
      <c r="A764" s="2"/>
      <c r="B764" s="2"/>
      <c r="C764" s="2"/>
      <c r="D764"/>
      <c r="E764"/>
      <c r="F764"/>
      <c r="G764"/>
      <c r="I764"/>
      <c r="J764"/>
      <c r="K764"/>
      <c r="L764"/>
      <c r="M764"/>
      <c r="N764"/>
      <c r="O764"/>
      <c r="P764"/>
      <c r="Q764"/>
      <c r="R764"/>
      <c r="S764"/>
      <c r="T764"/>
      <c r="U764"/>
    </row>
    <row r="765" spans="1:21" s="48" customFormat="1" ht="20.100000000000001" customHeight="1" x14ac:dyDescent="0.25">
      <c r="A765" s="1"/>
      <c r="B765" s="1"/>
      <c r="C765" s="1"/>
      <c r="D765"/>
      <c r="E765"/>
      <c r="F765"/>
      <c r="G765"/>
      <c r="I765"/>
      <c r="J765"/>
      <c r="K765"/>
      <c r="L765"/>
      <c r="M765"/>
      <c r="N765"/>
      <c r="O765"/>
      <c r="P765"/>
      <c r="Q765"/>
      <c r="R765"/>
      <c r="S765"/>
      <c r="T765"/>
      <c r="U765"/>
    </row>
    <row r="766" spans="1:21" s="48" customFormat="1" ht="20.100000000000001" customHeight="1" x14ac:dyDescent="0.25">
      <c r="A766" s="1"/>
      <c r="B766" s="1"/>
      <c r="C766" s="1"/>
      <c r="D766"/>
      <c r="E766"/>
      <c r="F766"/>
      <c r="G766"/>
      <c r="I766"/>
      <c r="J766"/>
      <c r="K766"/>
      <c r="L766"/>
      <c r="M766"/>
      <c r="N766"/>
      <c r="O766"/>
      <c r="P766"/>
      <c r="Q766"/>
      <c r="R766"/>
      <c r="S766"/>
      <c r="T766"/>
      <c r="U766"/>
    </row>
    <row r="767" spans="1:21" s="48" customFormat="1" ht="20.100000000000001" customHeight="1" x14ac:dyDescent="0.25">
      <c r="A767"/>
      <c r="B767"/>
      <c r="C767"/>
      <c r="D767"/>
      <c r="E767"/>
      <c r="F767"/>
      <c r="G767"/>
      <c r="I767"/>
      <c r="J767"/>
      <c r="K767"/>
      <c r="L767"/>
      <c r="M767"/>
      <c r="N767"/>
      <c r="O767"/>
      <c r="P767"/>
      <c r="Q767"/>
      <c r="R767"/>
      <c r="S767"/>
      <c r="T767"/>
      <c r="U767"/>
    </row>
    <row r="768" spans="1:21" s="48" customFormat="1" ht="20.100000000000001" customHeight="1" x14ac:dyDescent="0.25">
      <c r="A768" s="1"/>
      <c r="B768" s="1"/>
      <c r="C768" s="1"/>
      <c r="D768"/>
      <c r="E768"/>
      <c r="F768"/>
      <c r="G768"/>
      <c r="I768"/>
      <c r="J768"/>
      <c r="K768"/>
      <c r="L768"/>
      <c r="M768"/>
      <c r="N768"/>
      <c r="O768"/>
      <c r="P768"/>
      <c r="Q768"/>
      <c r="R768"/>
      <c r="S768"/>
      <c r="T768"/>
      <c r="U768"/>
    </row>
    <row r="769" spans="1:21" s="48" customFormat="1" ht="20.100000000000001" customHeight="1" x14ac:dyDescent="0.25">
      <c r="A769"/>
      <c r="B769"/>
      <c r="C769"/>
      <c r="D769"/>
      <c r="E769"/>
      <c r="F769"/>
      <c r="G769"/>
      <c r="I769"/>
      <c r="J769"/>
      <c r="K769"/>
      <c r="L769"/>
      <c r="M769"/>
      <c r="N769"/>
      <c r="O769"/>
      <c r="P769"/>
      <c r="Q769"/>
      <c r="R769"/>
      <c r="S769"/>
      <c r="T769"/>
      <c r="U769"/>
    </row>
    <row r="770" spans="1:21" s="48" customFormat="1" ht="20.100000000000001" customHeight="1" x14ac:dyDescent="0.25">
      <c r="A770"/>
      <c r="B770"/>
      <c r="C770"/>
      <c r="D770"/>
      <c r="E770"/>
      <c r="F770"/>
      <c r="G770"/>
      <c r="I770"/>
      <c r="J770"/>
      <c r="K770"/>
      <c r="L770"/>
      <c r="M770"/>
      <c r="N770"/>
      <c r="O770"/>
      <c r="P770"/>
      <c r="Q770"/>
      <c r="R770"/>
      <c r="S770"/>
      <c r="T770"/>
      <c r="U770"/>
    </row>
    <row r="771" spans="1:21" s="48" customFormat="1" ht="20.100000000000001" customHeight="1" x14ac:dyDescent="0.25">
      <c r="A771" s="2"/>
      <c r="B771" s="2"/>
      <c r="C771" s="2"/>
      <c r="D771"/>
      <c r="E771"/>
      <c r="F771"/>
      <c r="G771"/>
      <c r="I771"/>
      <c r="J771"/>
      <c r="K771"/>
      <c r="L771"/>
      <c r="M771"/>
      <c r="N771"/>
      <c r="O771"/>
      <c r="P771"/>
      <c r="Q771"/>
      <c r="R771"/>
      <c r="S771"/>
      <c r="T771"/>
      <c r="U771"/>
    </row>
    <row r="772" spans="1:21" s="48" customFormat="1" ht="20.100000000000001" customHeight="1" x14ac:dyDescent="0.25">
      <c r="A772" s="1"/>
      <c r="B772" s="1"/>
      <c r="C772" s="1"/>
      <c r="D772"/>
      <c r="E772"/>
      <c r="F772"/>
      <c r="G772"/>
      <c r="I772"/>
      <c r="J772"/>
      <c r="K772"/>
      <c r="L772"/>
      <c r="M772"/>
      <c r="N772"/>
      <c r="O772"/>
      <c r="P772"/>
      <c r="Q772"/>
      <c r="R772"/>
      <c r="S772"/>
      <c r="T772"/>
      <c r="U772"/>
    </row>
    <row r="773" spans="1:21" s="48" customFormat="1" ht="20.100000000000001" customHeight="1" x14ac:dyDescent="0.25">
      <c r="A773" s="1"/>
      <c r="B773" s="1"/>
      <c r="C773" s="1"/>
      <c r="D773"/>
      <c r="E773"/>
      <c r="F773"/>
      <c r="G773"/>
      <c r="I773"/>
      <c r="J773"/>
      <c r="K773"/>
      <c r="L773"/>
      <c r="M773"/>
      <c r="N773"/>
      <c r="O773"/>
      <c r="P773"/>
      <c r="Q773"/>
      <c r="R773"/>
      <c r="S773"/>
      <c r="T773"/>
      <c r="U773"/>
    </row>
    <row r="774" spans="1:21" s="48" customFormat="1" ht="20.100000000000001" customHeight="1" x14ac:dyDescent="0.25">
      <c r="A774"/>
      <c r="B774"/>
      <c r="C774"/>
      <c r="D774"/>
      <c r="E774"/>
      <c r="F774"/>
      <c r="G774"/>
      <c r="I774"/>
      <c r="J774"/>
      <c r="K774"/>
      <c r="L774"/>
      <c r="M774"/>
      <c r="N774"/>
      <c r="O774"/>
      <c r="P774"/>
      <c r="Q774"/>
      <c r="R774"/>
      <c r="S774"/>
      <c r="T774"/>
      <c r="U774"/>
    </row>
    <row r="775" spans="1:21" s="48" customFormat="1" ht="20.100000000000001" customHeight="1" x14ac:dyDescent="0.25">
      <c r="A775" s="1"/>
      <c r="B775" s="1"/>
      <c r="C775" s="1"/>
      <c r="D775"/>
      <c r="E775"/>
      <c r="F775"/>
      <c r="G775"/>
      <c r="I775"/>
      <c r="J775"/>
      <c r="K775"/>
      <c r="L775"/>
      <c r="M775"/>
      <c r="N775"/>
      <c r="O775"/>
      <c r="P775"/>
      <c r="Q775"/>
      <c r="R775"/>
      <c r="S775"/>
      <c r="T775"/>
      <c r="U775"/>
    </row>
    <row r="776" spans="1:21" s="48" customFormat="1" ht="20.100000000000001" customHeight="1" x14ac:dyDescent="0.25">
      <c r="A776"/>
      <c r="B776"/>
      <c r="C776"/>
      <c r="D776"/>
      <c r="E776"/>
      <c r="F776"/>
      <c r="G776"/>
      <c r="I776"/>
      <c r="J776"/>
      <c r="K776"/>
      <c r="L776"/>
      <c r="M776"/>
      <c r="N776"/>
      <c r="O776"/>
      <c r="P776"/>
      <c r="Q776"/>
      <c r="R776"/>
      <c r="S776"/>
      <c r="T776"/>
      <c r="U776"/>
    </row>
    <row r="777" spans="1:21" s="48" customFormat="1" ht="20.100000000000001" customHeight="1" x14ac:dyDescent="0.25">
      <c r="A777"/>
      <c r="B777"/>
      <c r="C777"/>
      <c r="D777"/>
      <c r="E777"/>
      <c r="F777"/>
      <c r="G777"/>
      <c r="I777"/>
      <c r="J777"/>
      <c r="K777"/>
      <c r="L777"/>
      <c r="M777"/>
      <c r="N777"/>
      <c r="O777"/>
      <c r="P777"/>
      <c r="Q777"/>
      <c r="R777"/>
      <c r="S777"/>
      <c r="T777"/>
      <c r="U777"/>
    </row>
    <row r="778" spans="1:21" s="48" customFormat="1" ht="20.100000000000001" customHeight="1" x14ac:dyDescent="0.25">
      <c r="A778" s="2"/>
      <c r="B778" s="2"/>
      <c r="C778" s="2"/>
      <c r="D778"/>
      <c r="E778"/>
      <c r="F778"/>
      <c r="G778"/>
      <c r="I778"/>
      <c r="J778"/>
      <c r="K778"/>
      <c r="L778"/>
      <c r="M778"/>
      <c r="N778"/>
      <c r="O778"/>
      <c r="P778"/>
      <c r="Q778"/>
      <c r="R778"/>
      <c r="S778"/>
      <c r="T778"/>
      <c r="U778"/>
    </row>
    <row r="779" spans="1:21" s="48" customFormat="1" ht="20.100000000000001" customHeight="1" x14ac:dyDescent="0.25">
      <c r="A779" s="1"/>
      <c r="B779" s="1"/>
      <c r="C779" s="1"/>
      <c r="D779"/>
      <c r="E779"/>
      <c r="F779"/>
      <c r="G779"/>
      <c r="I779"/>
      <c r="J779"/>
      <c r="K779"/>
      <c r="L779"/>
      <c r="M779"/>
      <c r="N779"/>
      <c r="O779"/>
      <c r="P779"/>
      <c r="Q779"/>
      <c r="R779"/>
      <c r="S779"/>
      <c r="T779"/>
      <c r="U779"/>
    </row>
    <row r="780" spans="1:21" s="48" customFormat="1" ht="20.100000000000001" customHeight="1" x14ac:dyDescent="0.25">
      <c r="A780" s="1"/>
      <c r="B780" s="1"/>
      <c r="C780" s="1"/>
      <c r="D780"/>
      <c r="E780"/>
      <c r="F780"/>
      <c r="G780"/>
      <c r="I780"/>
      <c r="J780"/>
      <c r="K780"/>
      <c r="L780"/>
      <c r="M780"/>
      <c r="N780"/>
      <c r="O780"/>
      <c r="P780"/>
      <c r="Q780"/>
      <c r="R780"/>
      <c r="S780"/>
      <c r="T780"/>
      <c r="U780"/>
    </row>
    <row r="781" spans="1:21" s="48" customFormat="1" ht="20.100000000000001" customHeight="1" x14ac:dyDescent="0.25">
      <c r="A781"/>
      <c r="B781"/>
      <c r="C781"/>
      <c r="D781"/>
      <c r="E781"/>
      <c r="F781"/>
      <c r="G781"/>
      <c r="I781"/>
      <c r="J781"/>
      <c r="K781"/>
      <c r="L781"/>
      <c r="M781"/>
      <c r="N781"/>
      <c r="O781"/>
      <c r="P781"/>
      <c r="Q781"/>
      <c r="R781"/>
      <c r="S781"/>
      <c r="T781"/>
      <c r="U781"/>
    </row>
    <row r="782" spans="1:21" s="48" customFormat="1" ht="20.100000000000001" customHeight="1" x14ac:dyDescent="0.25">
      <c r="A782" s="1"/>
      <c r="B782" s="1"/>
      <c r="C782" s="1"/>
      <c r="D782"/>
      <c r="E782"/>
      <c r="F782"/>
      <c r="G782"/>
      <c r="I782"/>
      <c r="J782"/>
      <c r="K782"/>
      <c r="L782"/>
      <c r="M782"/>
      <c r="N782"/>
      <c r="O782"/>
      <c r="P782"/>
      <c r="Q782"/>
      <c r="R782"/>
      <c r="S782"/>
      <c r="T782"/>
      <c r="U782"/>
    </row>
    <row r="783" spans="1:21" s="48" customFormat="1" ht="20.100000000000001" customHeight="1" x14ac:dyDescent="0.25">
      <c r="A783"/>
      <c r="B783"/>
      <c r="C783"/>
      <c r="D783"/>
      <c r="E783"/>
      <c r="F783"/>
      <c r="G783"/>
      <c r="I783"/>
      <c r="J783"/>
      <c r="K783"/>
      <c r="L783"/>
      <c r="M783"/>
      <c r="N783"/>
      <c r="O783"/>
      <c r="P783"/>
      <c r="Q783"/>
      <c r="R783"/>
      <c r="S783"/>
      <c r="T783"/>
      <c r="U783"/>
    </row>
    <row r="784" spans="1:21" s="48" customFormat="1" ht="20.100000000000001" customHeight="1" x14ac:dyDescent="0.25">
      <c r="A784"/>
      <c r="B784"/>
      <c r="C784"/>
      <c r="D784"/>
      <c r="E784"/>
      <c r="F784"/>
      <c r="G784"/>
      <c r="I784"/>
      <c r="J784"/>
      <c r="K784"/>
      <c r="L784"/>
      <c r="M784"/>
      <c r="N784"/>
      <c r="O784"/>
      <c r="P784"/>
      <c r="Q784"/>
      <c r="R784"/>
      <c r="S784"/>
      <c r="T784"/>
      <c r="U784"/>
    </row>
    <row r="785" spans="1:21" s="48" customFormat="1" ht="20.100000000000001" customHeight="1" x14ac:dyDescent="0.25">
      <c r="A785" s="2"/>
      <c r="B785" s="2"/>
      <c r="C785" s="2"/>
      <c r="D785"/>
      <c r="E785"/>
      <c r="F785"/>
      <c r="G785"/>
      <c r="I785"/>
      <c r="J785"/>
      <c r="K785"/>
      <c r="L785"/>
      <c r="M785"/>
      <c r="N785"/>
      <c r="O785"/>
      <c r="P785"/>
      <c r="Q785"/>
      <c r="R785"/>
      <c r="S785"/>
      <c r="T785"/>
      <c r="U785"/>
    </row>
    <row r="786" spans="1:21" s="48" customFormat="1" ht="20.100000000000001" customHeight="1" x14ac:dyDescent="0.25">
      <c r="A786" s="1"/>
      <c r="B786" s="1"/>
      <c r="C786" s="1"/>
      <c r="D786"/>
      <c r="E786"/>
      <c r="F786"/>
      <c r="G786"/>
      <c r="I786"/>
      <c r="J786"/>
      <c r="K786"/>
      <c r="L786"/>
      <c r="M786"/>
      <c r="N786"/>
      <c r="O786"/>
      <c r="P786"/>
      <c r="Q786"/>
      <c r="R786"/>
      <c r="S786"/>
      <c r="T786"/>
      <c r="U786"/>
    </row>
    <row r="787" spans="1:21" s="48" customFormat="1" ht="20.100000000000001" customHeight="1" x14ac:dyDescent="0.25">
      <c r="A787" s="1"/>
      <c r="B787" s="1"/>
      <c r="C787" s="1"/>
      <c r="D787"/>
      <c r="E787"/>
      <c r="F787"/>
      <c r="G787"/>
      <c r="I787"/>
      <c r="J787"/>
      <c r="K787"/>
      <c r="L787"/>
      <c r="M787"/>
      <c r="N787"/>
      <c r="O787"/>
      <c r="P787"/>
      <c r="Q787"/>
      <c r="R787"/>
      <c r="S787"/>
      <c r="T787"/>
      <c r="U787"/>
    </row>
    <row r="788" spans="1:21" s="48" customFormat="1" ht="20.100000000000001" customHeight="1" x14ac:dyDescent="0.25">
      <c r="A788"/>
      <c r="B788"/>
      <c r="C788"/>
      <c r="D788"/>
      <c r="E788"/>
      <c r="F788"/>
      <c r="G788"/>
      <c r="I788"/>
      <c r="J788"/>
      <c r="K788"/>
      <c r="L788"/>
      <c r="M788"/>
      <c r="N788"/>
      <c r="O788"/>
      <c r="P788"/>
      <c r="Q788"/>
      <c r="R788"/>
      <c r="S788"/>
      <c r="T788"/>
      <c r="U788"/>
    </row>
    <row r="789" spans="1:21" s="48" customFormat="1" ht="20.100000000000001" customHeight="1" x14ac:dyDescent="0.25">
      <c r="A789" s="1"/>
      <c r="B789" s="1"/>
      <c r="C789" s="1"/>
      <c r="D789"/>
      <c r="E789"/>
      <c r="F789"/>
      <c r="G789"/>
      <c r="I789"/>
      <c r="J789"/>
      <c r="K789"/>
      <c r="L789"/>
      <c r="M789"/>
      <c r="N789"/>
      <c r="O789"/>
      <c r="P789"/>
      <c r="Q789"/>
      <c r="R789"/>
      <c r="S789"/>
      <c r="T789"/>
      <c r="U789"/>
    </row>
    <row r="790" spans="1:21" s="48" customFormat="1" ht="20.100000000000001" customHeight="1" x14ac:dyDescent="0.25">
      <c r="A790"/>
      <c r="B790"/>
      <c r="C790"/>
      <c r="D790"/>
      <c r="E790"/>
      <c r="F790"/>
      <c r="G790"/>
      <c r="I790"/>
      <c r="J790"/>
      <c r="K790"/>
      <c r="L790"/>
      <c r="M790"/>
      <c r="N790"/>
      <c r="O790"/>
      <c r="P790"/>
      <c r="Q790"/>
      <c r="R790"/>
      <c r="S790"/>
      <c r="T790"/>
      <c r="U790"/>
    </row>
    <row r="791" spans="1:21" s="48" customFormat="1" ht="20.100000000000001" customHeight="1" x14ac:dyDescent="0.25">
      <c r="A791"/>
      <c r="B791"/>
      <c r="C791"/>
      <c r="D791"/>
      <c r="E791"/>
      <c r="F791"/>
      <c r="G791"/>
      <c r="I791"/>
      <c r="J791"/>
      <c r="K791"/>
      <c r="L791"/>
      <c r="M791"/>
      <c r="N791"/>
      <c r="O791"/>
      <c r="P791"/>
      <c r="Q791"/>
      <c r="R791"/>
      <c r="S791"/>
      <c r="T791"/>
      <c r="U791"/>
    </row>
    <row r="792" spans="1:21" s="48" customFormat="1" ht="20.100000000000001" customHeight="1" x14ac:dyDescent="0.25">
      <c r="A792" s="2"/>
      <c r="B792" s="2"/>
      <c r="C792" s="2"/>
      <c r="D792"/>
      <c r="E792"/>
      <c r="F792"/>
      <c r="G792"/>
      <c r="I792"/>
      <c r="J792"/>
      <c r="K792"/>
      <c r="L792"/>
      <c r="M792"/>
      <c r="N792"/>
      <c r="O792"/>
      <c r="P792"/>
      <c r="Q792"/>
      <c r="R792"/>
      <c r="S792"/>
      <c r="T792"/>
      <c r="U792"/>
    </row>
    <row r="793" spans="1:21" s="48" customFormat="1" ht="20.100000000000001" customHeight="1" x14ac:dyDescent="0.25">
      <c r="A793" s="1"/>
      <c r="B793" s="1"/>
      <c r="C793" s="1"/>
      <c r="D793"/>
      <c r="E793"/>
      <c r="F793"/>
      <c r="G793"/>
      <c r="I793"/>
      <c r="J793"/>
      <c r="K793"/>
      <c r="L793"/>
      <c r="M793"/>
      <c r="N793"/>
      <c r="O793"/>
      <c r="P793"/>
      <c r="Q793"/>
      <c r="R793"/>
      <c r="S793"/>
      <c r="T793"/>
      <c r="U793"/>
    </row>
    <row r="794" spans="1:21" s="48" customFormat="1" ht="20.100000000000001" customHeight="1" x14ac:dyDescent="0.25">
      <c r="A794" s="1"/>
      <c r="B794" s="1"/>
      <c r="C794" s="1"/>
      <c r="D794"/>
      <c r="E794"/>
      <c r="F794"/>
      <c r="G794"/>
      <c r="I794"/>
      <c r="J794"/>
      <c r="K794"/>
      <c r="L794"/>
      <c r="M794"/>
      <c r="N794"/>
      <c r="O794"/>
      <c r="P794"/>
      <c r="Q794"/>
      <c r="R794"/>
      <c r="S794"/>
      <c r="T794"/>
      <c r="U794"/>
    </row>
    <row r="795" spans="1:21" s="48" customFormat="1" ht="20.100000000000001" customHeight="1" x14ac:dyDescent="0.25">
      <c r="A795"/>
      <c r="B795"/>
      <c r="C795"/>
      <c r="D795"/>
      <c r="E795"/>
      <c r="F795"/>
      <c r="G795"/>
      <c r="I795"/>
      <c r="J795"/>
      <c r="K795"/>
      <c r="L795"/>
      <c r="M795"/>
      <c r="N795"/>
      <c r="O795"/>
      <c r="P795"/>
      <c r="Q795"/>
      <c r="R795"/>
      <c r="S795"/>
      <c r="T795"/>
      <c r="U795"/>
    </row>
    <row r="796" spans="1:21" s="48" customFormat="1" ht="20.100000000000001" customHeight="1" x14ac:dyDescent="0.25">
      <c r="A796" s="1"/>
      <c r="B796" s="1"/>
      <c r="C796" s="1"/>
      <c r="D796"/>
      <c r="E796"/>
      <c r="F796"/>
      <c r="G796"/>
      <c r="I796"/>
      <c r="J796"/>
      <c r="K796"/>
      <c r="L796"/>
      <c r="M796"/>
      <c r="N796"/>
      <c r="O796"/>
      <c r="P796"/>
      <c r="Q796"/>
      <c r="R796"/>
      <c r="S796"/>
      <c r="T796"/>
      <c r="U796"/>
    </row>
    <row r="797" spans="1:21" s="48" customFormat="1" ht="20.100000000000001" customHeight="1" x14ac:dyDescent="0.25">
      <c r="A797"/>
      <c r="B797"/>
      <c r="C797"/>
      <c r="D797"/>
      <c r="E797"/>
      <c r="F797"/>
      <c r="G797"/>
      <c r="I797"/>
      <c r="J797"/>
      <c r="K797"/>
      <c r="L797"/>
      <c r="M797"/>
      <c r="N797"/>
      <c r="O797"/>
      <c r="P797"/>
      <c r="Q797"/>
      <c r="R797"/>
      <c r="S797"/>
      <c r="T797"/>
      <c r="U797"/>
    </row>
    <row r="798" spans="1:21" s="48" customFormat="1" ht="20.100000000000001" customHeight="1" x14ac:dyDescent="0.25">
      <c r="A798"/>
      <c r="B798"/>
      <c r="C798"/>
      <c r="D798"/>
      <c r="E798"/>
      <c r="F798"/>
      <c r="G798"/>
      <c r="I798"/>
      <c r="J798"/>
      <c r="K798"/>
      <c r="L798"/>
      <c r="M798"/>
      <c r="N798"/>
      <c r="O798"/>
      <c r="P798"/>
      <c r="Q798"/>
      <c r="R798"/>
      <c r="S798"/>
      <c r="T798"/>
      <c r="U798"/>
    </row>
    <row r="799" spans="1:21" s="48" customFormat="1" ht="20.100000000000001" customHeight="1" x14ac:dyDescent="0.25">
      <c r="A799" s="2"/>
      <c r="B799" s="2"/>
      <c r="C799" s="2"/>
      <c r="D799"/>
      <c r="E799"/>
      <c r="F799"/>
      <c r="G799"/>
      <c r="I799"/>
      <c r="J799"/>
      <c r="K799"/>
      <c r="L799"/>
      <c r="M799"/>
      <c r="N799"/>
      <c r="O799"/>
      <c r="P799"/>
      <c r="Q799"/>
      <c r="R799"/>
      <c r="S799"/>
      <c r="T799"/>
      <c r="U799"/>
    </row>
    <row r="800" spans="1:21" s="48" customFormat="1" ht="20.100000000000001" customHeight="1" x14ac:dyDescent="0.25">
      <c r="A800" s="1"/>
      <c r="B800" s="1"/>
      <c r="C800" s="1"/>
      <c r="D800"/>
      <c r="E800"/>
      <c r="F800"/>
      <c r="G800"/>
      <c r="I800"/>
      <c r="J800"/>
      <c r="K800"/>
      <c r="L800"/>
      <c r="M800"/>
      <c r="N800"/>
      <c r="O800"/>
      <c r="P800"/>
      <c r="Q800"/>
      <c r="R800"/>
      <c r="S800"/>
      <c r="T800"/>
      <c r="U800"/>
    </row>
    <row r="801" spans="1:21" s="48" customFormat="1" ht="20.100000000000001" customHeight="1" x14ac:dyDescent="0.25">
      <c r="A801" s="1"/>
      <c r="B801" s="1"/>
      <c r="C801" s="1"/>
      <c r="D801"/>
      <c r="E801"/>
      <c r="F801"/>
      <c r="G801"/>
      <c r="I801"/>
      <c r="J801"/>
      <c r="K801"/>
      <c r="L801"/>
      <c r="M801"/>
      <c r="N801"/>
      <c r="O801"/>
      <c r="P801"/>
      <c r="Q801"/>
      <c r="R801"/>
      <c r="S801"/>
      <c r="T801"/>
      <c r="U801"/>
    </row>
    <row r="802" spans="1:21" s="48" customFormat="1" ht="20.100000000000001" customHeight="1" x14ac:dyDescent="0.25">
      <c r="A802"/>
      <c r="B802"/>
      <c r="C802"/>
      <c r="D802"/>
      <c r="E802"/>
      <c r="F802"/>
      <c r="G802"/>
      <c r="I802"/>
      <c r="J802"/>
      <c r="K802"/>
      <c r="L802"/>
      <c r="M802"/>
      <c r="N802"/>
      <c r="O802"/>
      <c r="P802"/>
      <c r="Q802"/>
      <c r="R802"/>
      <c r="S802"/>
      <c r="T802"/>
      <c r="U802"/>
    </row>
    <row r="803" spans="1:21" s="48" customFormat="1" ht="20.100000000000001" customHeight="1" x14ac:dyDescent="0.25">
      <c r="A803" s="1"/>
      <c r="B803" s="1"/>
      <c r="C803" s="1"/>
      <c r="D803"/>
      <c r="E803"/>
      <c r="F803"/>
      <c r="G803"/>
      <c r="I803"/>
      <c r="J803"/>
      <c r="K803"/>
      <c r="L803"/>
      <c r="M803"/>
      <c r="N803"/>
      <c r="O803"/>
      <c r="P803"/>
      <c r="Q803"/>
      <c r="R803"/>
      <c r="S803"/>
      <c r="T803"/>
      <c r="U803"/>
    </row>
    <row r="804" spans="1:21" s="48" customFormat="1" ht="20.100000000000001" customHeight="1" x14ac:dyDescent="0.25">
      <c r="A804"/>
      <c r="B804"/>
      <c r="C804"/>
      <c r="D804"/>
      <c r="E804"/>
      <c r="F804"/>
      <c r="G804"/>
      <c r="I804"/>
      <c r="J804"/>
      <c r="K804"/>
      <c r="L804"/>
      <c r="M804"/>
      <c r="N804"/>
      <c r="O804"/>
      <c r="P804"/>
      <c r="Q804"/>
      <c r="R804"/>
      <c r="S804"/>
      <c r="T804"/>
      <c r="U804"/>
    </row>
    <row r="805" spans="1:21" s="48" customFormat="1" ht="20.100000000000001" customHeight="1" x14ac:dyDescent="0.25">
      <c r="A805"/>
      <c r="B805"/>
      <c r="C805"/>
      <c r="D805"/>
      <c r="E805"/>
      <c r="F805"/>
      <c r="G805"/>
      <c r="I805"/>
      <c r="J805"/>
      <c r="K805"/>
      <c r="L805"/>
      <c r="M805"/>
      <c r="N805"/>
      <c r="O805"/>
      <c r="P805"/>
      <c r="Q805"/>
      <c r="R805"/>
      <c r="S805"/>
      <c r="T805"/>
      <c r="U805"/>
    </row>
    <row r="806" spans="1:21" s="48" customFormat="1" ht="20.100000000000001" customHeight="1" x14ac:dyDescent="0.25">
      <c r="A806" s="2"/>
      <c r="B806" s="2"/>
      <c r="C806" s="2"/>
      <c r="D806"/>
      <c r="E806"/>
      <c r="F806"/>
      <c r="G806"/>
      <c r="I806"/>
      <c r="J806"/>
      <c r="K806"/>
      <c r="L806"/>
      <c r="M806"/>
      <c r="N806"/>
      <c r="O806"/>
      <c r="P806"/>
      <c r="Q806"/>
      <c r="R806"/>
      <c r="S806"/>
      <c r="T806"/>
      <c r="U806"/>
    </row>
    <row r="807" spans="1:21" s="48" customFormat="1" ht="20.100000000000001" customHeight="1" x14ac:dyDescent="0.25">
      <c r="A807" s="1"/>
      <c r="B807" s="1"/>
      <c r="C807" s="1"/>
      <c r="D807"/>
      <c r="E807"/>
      <c r="F807"/>
      <c r="G807"/>
      <c r="I807"/>
      <c r="J807"/>
      <c r="K807"/>
      <c r="L807"/>
      <c r="M807"/>
      <c r="N807"/>
      <c r="O807"/>
      <c r="P807"/>
      <c r="Q807"/>
      <c r="R807"/>
      <c r="S807"/>
      <c r="T807"/>
      <c r="U807"/>
    </row>
    <row r="808" spans="1:21" s="48" customFormat="1" ht="20.100000000000001" customHeight="1" x14ac:dyDescent="0.25">
      <c r="A808" s="1"/>
      <c r="B808" s="1"/>
      <c r="C808" s="1"/>
      <c r="D808"/>
      <c r="E808"/>
      <c r="F808"/>
      <c r="G808"/>
      <c r="I808"/>
      <c r="J808"/>
      <c r="K808"/>
      <c r="L808"/>
      <c r="M808"/>
      <c r="N808"/>
      <c r="O808"/>
      <c r="P808"/>
      <c r="Q808"/>
      <c r="R808"/>
      <c r="S808"/>
      <c r="T808"/>
      <c r="U808"/>
    </row>
    <row r="809" spans="1:21" s="48" customFormat="1" ht="20.100000000000001" customHeight="1" x14ac:dyDescent="0.25">
      <c r="A809"/>
      <c r="B809"/>
      <c r="C809"/>
      <c r="D809"/>
      <c r="E809"/>
      <c r="F809"/>
      <c r="G809"/>
      <c r="I809"/>
      <c r="J809"/>
      <c r="K809"/>
      <c r="L809"/>
      <c r="M809"/>
      <c r="N809"/>
      <c r="O809"/>
      <c r="P809"/>
      <c r="Q809"/>
      <c r="R809"/>
      <c r="S809"/>
      <c r="T809"/>
      <c r="U809"/>
    </row>
    <row r="810" spans="1:21" s="48" customFormat="1" ht="20.100000000000001" customHeight="1" x14ac:dyDescent="0.25">
      <c r="A810" s="1"/>
      <c r="B810" s="1"/>
      <c r="C810" s="1"/>
      <c r="D810"/>
      <c r="E810"/>
      <c r="F810"/>
      <c r="G810"/>
      <c r="I810"/>
      <c r="J810"/>
      <c r="K810"/>
      <c r="L810"/>
      <c r="M810"/>
      <c r="N810"/>
      <c r="O810"/>
      <c r="P810"/>
      <c r="Q810"/>
      <c r="R810"/>
      <c r="S810"/>
      <c r="T810"/>
      <c r="U810"/>
    </row>
    <row r="811" spans="1:21" s="48" customFormat="1" ht="20.100000000000001" customHeight="1" x14ac:dyDescent="0.25">
      <c r="A811"/>
      <c r="B811"/>
      <c r="C811"/>
      <c r="D811"/>
      <c r="E811"/>
      <c r="F811"/>
      <c r="G811"/>
      <c r="I811"/>
      <c r="J811"/>
      <c r="K811"/>
      <c r="L811"/>
      <c r="M811"/>
      <c r="N811"/>
      <c r="O811"/>
      <c r="P811"/>
      <c r="Q811"/>
      <c r="R811"/>
      <c r="S811"/>
      <c r="T811"/>
      <c r="U811"/>
    </row>
    <row r="812" spans="1:21" s="48" customFormat="1" ht="20.100000000000001" customHeight="1" x14ac:dyDescent="0.25">
      <c r="A812"/>
      <c r="B812"/>
      <c r="C812"/>
      <c r="D812"/>
      <c r="E812"/>
      <c r="F812"/>
      <c r="G812"/>
      <c r="I812"/>
      <c r="J812"/>
      <c r="K812"/>
      <c r="L812"/>
      <c r="M812"/>
      <c r="N812"/>
      <c r="O812"/>
      <c r="P812"/>
      <c r="Q812"/>
      <c r="R812"/>
      <c r="S812"/>
      <c r="T812"/>
      <c r="U812"/>
    </row>
    <row r="813" spans="1:21" s="48" customFormat="1" ht="20.100000000000001" customHeight="1" x14ac:dyDescent="0.25">
      <c r="A813" s="2"/>
      <c r="B813" s="2"/>
      <c r="C813" s="2"/>
      <c r="D813"/>
      <c r="E813"/>
      <c r="F813"/>
      <c r="G813"/>
      <c r="I813"/>
      <c r="J813"/>
      <c r="K813"/>
      <c r="L813"/>
      <c r="M813"/>
      <c r="N813"/>
      <c r="O813"/>
      <c r="P813"/>
      <c r="Q813"/>
      <c r="R813"/>
      <c r="S813"/>
      <c r="T813"/>
      <c r="U813"/>
    </row>
    <row r="814" spans="1:21" s="48" customFormat="1" ht="20.100000000000001" customHeight="1" x14ac:dyDescent="0.25">
      <c r="A814" s="1"/>
      <c r="B814" s="1"/>
      <c r="C814" s="1"/>
      <c r="D814"/>
      <c r="E814"/>
      <c r="F814"/>
      <c r="G814"/>
      <c r="I814"/>
      <c r="J814"/>
      <c r="K814"/>
      <c r="L814"/>
      <c r="M814"/>
      <c r="N814"/>
      <c r="O814"/>
      <c r="P814"/>
      <c r="Q814"/>
      <c r="R814"/>
      <c r="S814"/>
      <c r="T814"/>
      <c r="U814"/>
    </row>
    <row r="815" spans="1:21" s="48" customFormat="1" ht="20.100000000000001" customHeight="1" x14ac:dyDescent="0.25">
      <c r="A815" s="1"/>
      <c r="B815" s="1"/>
      <c r="C815" s="1"/>
      <c r="D815"/>
      <c r="E815"/>
      <c r="F815"/>
      <c r="G815"/>
      <c r="I815"/>
      <c r="J815"/>
      <c r="K815"/>
      <c r="L815"/>
      <c r="M815"/>
      <c r="N815"/>
      <c r="O815"/>
      <c r="P815"/>
      <c r="Q815"/>
      <c r="R815"/>
      <c r="S815"/>
      <c r="T815"/>
      <c r="U815"/>
    </row>
    <row r="816" spans="1:21" s="48" customFormat="1" ht="20.100000000000001" customHeight="1" x14ac:dyDescent="0.25">
      <c r="A816"/>
      <c r="B816"/>
      <c r="C816"/>
      <c r="D816"/>
      <c r="E816"/>
      <c r="F816"/>
      <c r="G816"/>
      <c r="I816"/>
      <c r="J816"/>
      <c r="K816"/>
      <c r="L816"/>
      <c r="M816"/>
      <c r="N816"/>
      <c r="O816"/>
      <c r="P816"/>
      <c r="Q816"/>
      <c r="R816"/>
      <c r="S816"/>
      <c r="T816"/>
      <c r="U816"/>
    </row>
    <row r="817" spans="1:21" s="48" customFormat="1" ht="20.100000000000001" customHeight="1" x14ac:dyDescent="0.25">
      <c r="A817" s="1"/>
      <c r="B817" s="1"/>
      <c r="C817" s="1"/>
      <c r="D817"/>
      <c r="E817"/>
      <c r="F817"/>
      <c r="G817"/>
      <c r="I817"/>
      <c r="J817"/>
      <c r="K817"/>
      <c r="L817"/>
      <c r="M817"/>
      <c r="N817"/>
      <c r="O817"/>
      <c r="P817"/>
      <c r="Q817"/>
      <c r="R817"/>
      <c r="S817"/>
      <c r="T817"/>
      <c r="U817"/>
    </row>
    <row r="818" spans="1:21" s="48" customFormat="1" ht="20.100000000000001" customHeight="1" x14ac:dyDescent="0.25">
      <c r="A818"/>
      <c r="B818"/>
      <c r="C818"/>
      <c r="D818"/>
      <c r="E818"/>
      <c r="F818"/>
      <c r="G818"/>
      <c r="I818"/>
      <c r="J818"/>
      <c r="K818"/>
      <c r="L818"/>
      <c r="M818"/>
      <c r="N818"/>
      <c r="O818"/>
      <c r="P818"/>
      <c r="Q818"/>
      <c r="R818"/>
      <c r="S818"/>
      <c r="T818"/>
      <c r="U818"/>
    </row>
    <row r="819" spans="1:21" s="48" customFormat="1" ht="20.100000000000001" customHeight="1" x14ac:dyDescent="0.25">
      <c r="A819"/>
      <c r="B819"/>
      <c r="C819"/>
      <c r="D819"/>
      <c r="E819"/>
      <c r="F819"/>
      <c r="G819"/>
      <c r="I819"/>
      <c r="J819"/>
      <c r="K819"/>
      <c r="L819"/>
      <c r="M819"/>
      <c r="N819"/>
      <c r="O819"/>
      <c r="P819"/>
      <c r="Q819"/>
      <c r="R819"/>
      <c r="S819"/>
      <c r="T819"/>
      <c r="U819"/>
    </row>
    <row r="820" spans="1:21" s="48" customFormat="1" ht="20.100000000000001" customHeight="1" x14ac:dyDescent="0.25">
      <c r="A820" s="2"/>
      <c r="B820" s="2"/>
      <c r="C820" s="2"/>
      <c r="D820"/>
      <c r="E820"/>
      <c r="F820"/>
      <c r="G820"/>
      <c r="I820"/>
      <c r="J820"/>
      <c r="K820"/>
      <c r="L820"/>
      <c r="M820"/>
      <c r="N820"/>
      <c r="O820"/>
      <c r="P820"/>
      <c r="Q820"/>
      <c r="R820"/>
      <c r="S820"/>
      <c r="T820"/>
      <c r="U820"/>
    </row>
    <row r="821" spans="1:21" s="48" customFormat="1" ht="20.100000000000001" customHeight="1" x14ac:dyDescent="0.25">
      <c r="A821" s="1"/>
      <c r="B821" s="1"/>
      <c r="C821" s="1"/>
      <c r="D821"/>
      <c r="E821"/>
      <c r="F821"/>
      <c r="G821"/>
      <c r="I821"/>
      <c r="J821"/>
      <c r="K821"/>
      <c r="L821"/>
      <c r="M821"/>
      <c r="N821"/>
      <c r="O821"/>
      <c r="P821"/>
      <c r="Q821"/>
      <c r="R821"/>
      <c r="S821"/>
      <c r="T821"/>
      <c r="U821"/>
    </row>
    <row r="822" spans="1:21" s="48" customFormat="1" ht="20.100000000000001" customHeight="1" x14ac:dyDescent="0.25">
      <c r="A822" s="1"/>
      <c r="B822" s="1"/>
      <c r="C822" s="1"/>
      <c r="D822"/>
      <c r="E822"/>
      <c r="F822"/>
      <c r="G822"/>
      <c r="I822"/>
      <c r="J822"/>
      <c r="K822"/>
      <c r="L822"/>
      <c r="M822"/>
      <c r="N822"/>
      <c r="O822"/>
      <c r="P822"/>
      <c r="Q822"/>
      <c r="R822"/>
      <c r="S822"/>
      <c r="T822"/>
      <c r="U822"/>
    </row>
    <row r="823" spans="1:21" s="48" customFormat="1" ht="20.100000000000001" customHeight="1" x14ac:dyDescent="0.25">
      <c r="A823"/>
      <c r="B823"/>
      <c r="C823"/>
      <c r="D823"/>
      <c r="E823"/>
      <c r="F823"/>
      <c r="G823"/>
      <c r="I823"/>
      <c r="J823"/>
      <c r="K823"/>
      <c r="L823"/>
      <c r="M823"/>
      <c r="N823"/>
      <c r="O823"/>
      <c r="P823"/>
      <c r="Q823"/>
      <c r="R823"/>
      <c r="S823"/>
      <c r="T823"/>
      <c r="U823"/>
    </row>
    <row r="824" spans="1:21" s="48" customFormat="1" ht="20.100000000000001" customHeight="1" x14ac:dyDescent="0.25">
      <c r="A824" s="1"/>
      <c r="B824" s="1"/>
      <c r="C824" s="1"/>
      <c r="D824"/>
      <c r="E824"/>
      <c r="F824"/>
      <c r="G824"/>
      <c r="I824"/>
      <c r="J824"/>
      <c r="K824"/>
      <c r="L824"/>
      <c r="M824"/>
      <c r="N824"/>
      <c r="O824"/>
      <c r="P824"/>
      <c r="Q824"/>
      <c r="R824"/>
      <c r="S824"/>
      <c r="T824"/>
      <c r="U824"/>
    </row>
    <row r="825" spans="1:21" s="48" customFormat="1" ht="20.100000000000001" customHeight="1" x14ac:dyDescent="0.25">
      <c r="A825"/>
      <c r="B825"/>
      <c r="C825"/>
      <c r="D825"/>
      <c r="E825"/>
      <c r="F825"/>
      <c r="G825"/>
      <c r="I825"/>
      <c r="J825"/>
      <c r="K825"/>
      <c r="L825"/>
      <c r="M825"/>
      <c r="N825"/>
      <c r="O825"/>
      <c r="P825"/>
      <c r="Q825"/>
      <c r="R825"/>
      <c r="S825"/>
      <c r="T825"/>
      <c r="U825"/>
    </row>
    <row r="826" spans="1:21" s="48" customFormat="1" ht="20.100000000000001" customHeight="1" x14ac:dyDescent="0.25">
      <c r="A826"/>
      <c r="B826"/>
      <c r="C826"/>
      <c r="D826"/>
      <c r="E826"/>
      <c r="F826"/>
      <c r="G826"/>
      <c r="I826"/>
      <c r="J826"/>
      <c r="K826"/>
      <c r="L826"/>
      <c r="M826"/>
      <c r="N826"/>
      <c r="O826"/>
      <c r="P826"/>
      <c r="Q826"/>
      <c r="R826"/>
      <c r="S826"/>
      <c r="T826"/>
      <c r="U826"/>
    </row>
    <row r="827" spans="1:21" s="48" customFormat="1" ht="20.100000000000001" customHeight="1" x14ac:dyDescent="0.25">
      <c r="A827" s="2"/>
      <c r="B827" s="2"/>
      <c r="C827" s="2"/>
      <c r="D827"/>
      <c r="E827"/>
      <c r="F827"/>
      <c r="G827"/>
      <c r="I827"/>
      <c r="J827"/>
      <c r="K827"/>
      <c r="L827"/>
      <c r="M827"/>
      <c r="N827"/>
      <c r="O827"/>
      <c r="P827"/>
      <c r="Q827"/>
      <c r="R827"/>
      <c r="S827"/>
      <c r="T827"/>
      <c r="U827"/>
    </row>
    <row r="828" spans="1:21" s="48" customFormat="1" ht="20.100000000000001" customHeight="1" x14ac:dyDescent="0.25">
      <c r="A828" s="1"/>
      <c r="B828" s="1"/>
      <c r="C828" s="1"/>
      <c r="D828"/>
      <c r="E828"/>
      <c r="F828"/>
      <c r="G828"/>
      <c r="I828"/>
      <c r="J828"/>
      <c r="K828"/>
      <c r="L828"/>
      <c r="M828"/>
      <c r="N828"/>
      <c r="O828"/>
      <c r="P828"/>
      <c r="Q828"/>
      <c r="R828"/>
      <c r="S828"/>
      <c r="T828"/>
      <c r="U828"/>
    </row>
    <row r="829" spans="1:21" s="48" customFormat="1" ht="20.100000000000001" customHeight="1" x14ac:dyDescent="0.25">
      <c r="A829" s="1"/>
      <c r="B829" s="1"/>
      <c r="C829" s="1"/>
      <c r="D829"/>
      <c r="E829"/>
      <c r="F829"/>
      <c r="G829"/>
      <c r="I829"/>
      <c r="J829"/>
      <c r="K829"/>
      <c r="L829"/>
      <c r="M829"/>
      <c r="N829"/>
      <c r="O829"/>
      <c r="P829"/>
      <c r="Q829"/>
      <c r="R829"/>
      <c r="S829"/>
      <c r="T829"/>
      <c r="U829"/>
    </row>
    <row r="830" spans="1:21" s="48" customFormat="1" ht="20.100000000000001" customHeight="1" x14ac:dyDescent="0.25">
      <c r="A830"/>
      <c r="B830"/>
      <c r="C830"/>
      <c r="D830"/>
      <c r="E830"/>
      <c r="F830"/>
      <c r="G830"/>
      <c r="I830"/>
      <c r="J830"/>
      <c r="K830"/>
      <c r="L830"/>
      <c r="M830"/>
      <c r="N830"/>
      <c r="O830"/>
      <c r="P830"/>
      <c r="Q830"/>
      <c r="R830"/>
      <c r="S830"/>
      <c r="T830"/>
      <c r="U830"/>
    </row>
    <row r="831" spans="1:21" s="48" customFormat="1" ht="20.100000000000001" customHeight="1" x14ac:dyDescent="0.25">
      <c r="A831" s="1"/>
      <c r="B831" s="1"/>
      <c r="C831" s="1"/>
      <c r="D831"/>
      <c r="E831"/>
      <c r="F831"/>
      <c r="G831"/>
      <c r="I831"/>
      <c r="J831"/>
      <c r="K831"/>
      <c r="L831"/>
      <c r="M831"/>
      <c r="N831"/>
      <c r="O831"/>
      <c r="P831"/>
      <c r="Q831"/>
      <c r="R831"/>
      <c r="S831"/>
      <c r="T831"/>
      <c r="U831"/>
    </row>
    <row r="832" spans="1:21" s="48" customFormat="1" ht="20.100000000000001" customHeight="1" x14ac:dyDescent="0.25">
      <c r="A832"/>
      <c r="B832"/>
      <c r="C832"/>
      <c r="D832"/>
      <c r="E832"/>
      <c r="F832"/>
      <c r="G832"/>
      <c r="I832"/>
      <c r="J832"/>
      <c r="K832"/>
      <c r="L832"/>
      <c r="M832"/>
      <c r="N832"/>
      <c r="O832"/>
      <c r="P832"/>
      <c r="Q832"/>
      <c r="R832"/>
      <c r="S832"/>
      <c r="T832"/>
      <c r="U832"/>
    </row>
    <row r="833" spans="1:21" s="48" customFormat="1" ht="20.100000000000001" customHeight="1" x14ac:dyDescent="0.25">
      <c r="A833"/>
      <c r="B833"/>
      <c r="C833"/>
      <c r="D833"/>
      <c r="E833"/>
      <c r="F833"/>
      <c r="G833"/>
      <c r="I833"/>
      <c r="J833"/>
      <c r="K833"/>
      <c r="L833"/>
      <c r="M833"/>
      <c r="N833"/>
      <c r="O833"/>
      <c r="P833"/>
      <c r="Q833"/>
      <c r="R833"/>
      <c r="S833"/>
      <c r="T833"/>
      <c r="U833"/>
    </row>
    <row r="834" spans="1:21" s="48" customFormat="1" ht="20.100000000000001" customHeight="1" x14ac:dyDescent="0.25">
      <c r="A834" s="2"/>
      <c r="B834" s="2"/>
      <c r="C834" s="2"/>
      <c r="D834"/>
      <c r="E834"/>
      <c r="F834"/>
      <c r="G834"/>
      <c r="I834"/>
      <c r="J834"/>
      <c r="K834"/>
      <c r="L834"/>
      <c r="M834"/>
      <c r="N834"/>
      <c r="O834"/>
      <c r="P834"/>
      <c r="Q834"/>
      <c r="R834"/>
      <c r="S834"/>
      <c r="T834"/>
      <c r="U834"/>
    </row>
    <row r="835" spans="1:21" s="48" customFormat="1" ht="20.100000000000001" customHeight="1" x14ac:dyDescent="0.25">
      <c r="A835" s="1"/>
      <c r="B835" s="1"/>
      <c r="C835" s="1"/>
      <c r="D835"/>
      <c r="E835"/>
      <c r="F835"/>
      <c r="G835"/>
      <c r="I835"/>
      <c r="J835"/>
      <c r="K835"/>
      <c r="L835"/>
      <c r="M835"/>
      <c r="N835"/>
      <c r="O835"/>
      <c r="P835"/>
      <c r="Q835"/>
      <c r="R835"/>
      <c r="S835"/>
      <c r="T835"/>
      <c r="U835"/>
    </row>
    <row r="836" spans="1:21" s="48" customFormat="1" ht="20.100000000000001" customHeight="1" x14ac:dyDescent="0.25">
      <c r="A836" s="1"/>
      <c r="B836" s="1"/>
      <c r="C836" s="1"/>
      <c r="D836"/>
      <c r="E836"/>
      <c r="F836"/>
      <c r="G836"/>
      <c r="I836"/>
      <c r="J836"/>
      <c r="K836"/>
      <c r="L836"/>
      <c r="M836"/>
      <c r="N836"/>
      <c r="O836"/>
      <c r="P836"/>
      <c r="Q836"/>
      <c r="R836"/>
      <c r="S836"/>
      <c r="T836"/>
      <c r="U836"/>
    </row>
    <row r="837" spans="1:21" s="48" customFormat="1" ht="20.100000000000001" customHeight="1" x14ac:dyDescent="0.25">
      <c r="A837"/>
      <c r="B837"/>
      <c r="C837"/>
      <c r="D837"/>
      <c r="E837"/>
      <c r="F837"/>
      <c r="G837"/>
      <c r="I837"/>
      <c r="J837"/>
      <c r="K837"/>
      <c r="L837"/>
      <c r="M837"/>
      <c r="N837"/>
      <c r="O837"/>
      <c r="P837"/>
      <c r="Q837"/>
      <c r="R837"/>
      <c r="S837"/>
      <c r="T837"/>
      <c r="U837"/>
    </row>
    <row r="838" spans="1:21" s="48" customFormat="1" ht="20.100000000000001" customHeight="1" x14ac:dyDescent="0.25">
      <c r="A838" s="1"/>
      <c r="B838" s="1"/>
      <c r="C838" s="1"/>
      <c r="D838"/>
      <c r="E838"/>
      <c r="F838"/>
      <c r="G838"/>
      <c r="I838"/>
      <c r="J838"/>
      <c r="K838"/>
      <c r="L838"/>
      <c r="M838"/>
      <c r="N838"/>
      <c r="O838"/>
      <c r="P838"/>
      <c r="Q838"/>
      <c r="R838"/>
      <c r="S838"/>
      <c r="T838"/>
      <c r="U838"/>
    </row>
    <row r="839" spans="1:21" s="48" customFormat="1" ht="20.100000000000001" customHeight="1" x14ac:dyDescent="0.25">
      <c r="A839"/>
      <c r="B839"/>
      <c r="C839"/>
      <c r="D839"/>
      <c r="E839"/>
      <c r="F839"/>
      <c r="G839"/>
      <c r="I839"/>
      <c r="J839"/>
      <c r="K839"/>
      <c r="L839"/>
      <c r="M839"/>
      <c r="N839"/>
      <c r="O839"/>
      <c r="P839"/>
      <c r="Q839"/>
      <c r="R839"/>
      <c r="S839"/>
      <c r="T839"/>
      <c r="U839"/>
    </row>
    <row r="840" spans="1:21" s="48" customFormat="1" ht="20.100000000000001" customHeight="1" x14ac:dyDescent="0.25">
      <c r="A840"/>
      <c r="B840"/>
      <c r="C840"/>
      <c r="D840"/>
      <c r="E840"/>
      <c r="F840"/>
      <c r="G840"/>
      <c r="I840"/>
      <c r="J840"/>
      <c r="K840"/>
      <c r="L840"/>
      <c r="M840"/>
      <c r="N840"/>
      <c r="O840"/>
      <c r="P840"/>
      <c r="Q840"/>
      <c r="R840"/>
      <c r="S840"/>
      <c r="T840"/>
      <c r="U840"/>
    </row>
    <row r="841" spans="1:21" s="48" customFormat="1" ht="20.100000000000001" customHeight="1" x14ac:dyDescent="0.25">
      <c r="A841" s="2"/>
      <c r="B841" s="2"/>
      <c r="C841" s="2"/>
      <c r="D841"/>
      <c r="E841"/>
      <c r="F841"/>
      <c r="G841"/>
      <c r="I841"/>
      <c r="J841"/>
      <c r="K841"/>
      <c r="L841"/>
      <c r="M841"/>
      <c r="N841"/>
      <c r="O841"/>
      <c r="P841"/>
      <c r="Q841"/>
      <c r="R841"/>
      <c r="S841"/>
      <c r="T841"/>
      <c r="U841"/>
    </row>
    <row r="842" spans="1:21" s="48" customFormat="1" ht="20.100000000000001" customHeight="1" x14ac:dyDescent="0.25">
      <c r="A842" s="1"/>
      <c r="B842" s="1"/>
      <c r="C842" s="1"/>
      <c r="D842"/>
      <c r="E842"/>
      <c r="F842"/>
      <c r="G842"/>
      <c r="I842"/>
      <c r="J842"/>
      <c r="K842"/>
      <c r="L842"/>
      <c r="M842"/>
      <c r="N842"/>
      <c r="O842"/>
      <c r="P842"/>
      <c r="Q842"/>
      <c r="R842"/>
      <c r="S842"/>
      <c r="T842"/>
      <c r="U842"/>
    </row>
    <row r="843" spans="1:21" s="48" customFormat="1" ht="20.100000000000001" customHeight="1" x14ac:dyDescent="0.25">
      <c r="A843" s="1"/>
      <c r="B843" s="1"/>
      <c r="C843" s="1"/>
      <c r="D843"/>
      <c r="E843"/>
      <c r="F843"/>
      <c r="G843"/>
      <c r="I843"/>
      <c r="J843"/>
      <c r="K843"/>
      <c r="L843"/>
      <c r="M843"/>
      <c r="N843"/>
      <c r="O843"/>
      <c r="P843"/>
      <c r="Q843"/>
      <c r="R843"/>
      <c r="S843"/>
      <c r="T843"/>
      <c r="U843"/>
    </row>
    <row r="844" spans="1:21" s="48" customFormat="1" ht="20.100000000000001" customHeight="1" x14ac:dyDescent="0.25">
      <c r="A844"/>
      <c r="B844"/>
      <c r="C844"/>
      <c r="D844"/>
      <c r="E844"/>
      <c r="F844"/>
      <c r="G844"/>
      <c r="I844"/>
      <c r="J844"/>
      <c r="K844"/>
      <c r="L844"/>
      <c r="M844"/>
      <c r="N844"/>
      <c r="O844"/>
      <c r="P844"/>
      <c r="Q844"/>
      <c r="R844"/>
      <c r="S844"/>
      <c r="T844"/>
      <c r="U844"/>
    </row>
    <row r="845" spans="1:21" s="48" customFormat="1" ht="20.100000000000001" customHeight="1" x14ac:dyDescent="0.25">
      <c r="A845" s="1"/>
      <c r="B845" s="1"/>
      <c r="C845" s="1"/>
      <c r="D845"/>
      <c r="E845"/>
      <c r="F845"/>
      <c r="G845"/>
      <c r="I845"/>
      <c r="J845"/>
      <c r="K845"/>
      <c r="L845"/>
      <c r="M845"/>
      <c r="N845"/>
      <c r="O845"/>
      <c r="P845"/>
      <c r="Q845"/>
      <c r="R845"/>
      <c r="S845"/>
      <c r="T845"/>
      <c r="U845"/>
    </row>
    <row r="846" spans="1:21" s="48" customFormat="1" ht="20.100000000000001" customHeight="1" x14ac:dyDescent="0.25">
      <c r="A846"/>
      <c r="B846"/>
      <c r="C846"/>
      <c r="D846"/>
      <c r="E846"/>
      <c r="F846"/>
      <c r="G846"/>
      <c r="I846"/>
      <c r="J846"/>
      <c r="K846"/>
      <c r="L846"/>
      <c r="M846"/>
      <c r="N846"/>
      <c r="O846"/>
      <c r="P846"/>
      <c r="Q846"/>
      <c r="R846"/>
      <c r="S846"/>
      <c r="T846"/>
      <c r="U846"/>
    </row>
    <row r="847" spans="1:21" s="48" customFormat="1" ht="20.100000000000001" customHeight="1" x14ac:dyDescent="0.25">
      <c r="A847"/>
      <c r="B847"/>
      <c r="C847"/>
      <c r="D847"/>
      <c r="E847"/>
      <c r="F847"/>
      <c r="G847"/>
      <c r="I847"/>
      <c r="J847"/>
      <c r="K847"/>
      <c r="L847"/>
      <c r="M847"/>
      <c r="N847"/>
      <c r="O847"/>
      <c r="P847"/>
      <c r="Q847"/>
      <c r="R847"/>
      <c r="S847"/>
      <c r="T847"/>
      <c r="U847"/>
    </row>
    <row r="848" spans="1:21" s="48" customFormat="1" ht="20.100000000000001" customHeight="1" x14ac:dyDescent="0.25">
      <c r="A848" s="2"/>
      <c r="B848" s="2"/>
      <c r="C848" s="2"/>
      <c r="D848"/>
      <c r="E848"/>
      <c r="F848"/>
      <c r="G848"/>
      <c r="I848"/>
      <c r="J848"/>
      <c r="K848"/>
      <c r="L848"/>
      <c r="M848"/>
      <c r="N848"/>
      <c r="O848"/>
      <c r="P848"/>
      <c r="Q848"/>
      <c r="R848"/>
      <c r="S848"/>
      <c r="T848"/>
      <c r="U848"/>
    </row>
    <row r="849" spans="1:21" s="48" customFormat="1" ht="20.100000000000001" customHeight="1" x14ac:dyDescent="0.25">
      <c r="A849" s="1"/>
      <c r="B849" s="1"/>
      <c r="C849" s="1"/>
      <c r="D849"/>
      <c r="E849"/>
      <c r="F849"/>
      <c r="G849"/>
      <c r="I849"/>
      <c r="J849"/>
      <c r="K849"/>
      <c r="L849"/>
      <c r="M849"/>
      <c r="N849"/>
      <c r="O849"/>
      <c r="P849"/>
      <c r="Q849"/>
      <c r="R849"/>
      <c r="S849"/>
      <c r="T849"/>
      <c r="U849"/>
    </row>
    <row r="850" spans="1:21" s="48" customFormat="1" ht="20.100000000000001" customHeight="1" x14ac:dyDescent="0.25">
      <c r="A850" s="1"/>
      <c r="B850" s="1"/>
      <c r="C850" s="1"/>
      <c r="D850"/>
      <c r="E850"/>
      <c r="F850"/>
      <c r="G850"/>
      <c r="I850"/>
      <c r="J850"/>
      <c r="K850"/>
      <c r="L850"/>
      <c r="M850"/>
      <c r="N850"/>
      <c r="O850"/>
      <c r="P850"/>
      <c r="Q850"/>
      <c r="R850"/>
      <c r="S850"/>
      <c r="T850"/>
      <c r="U850"/>
    </row>
    <row r="851" spans="1:21" s="48" customFormat="1" ht="20.100000000000001" customHeight="1" x14ac:dyDescent="0.25">
      <c r="A851"/>
      <c r="B851"/>
      <c r="C851"/>
      <c r="D851"/>
      <c r="E851"/>
      <c r="F851"/>
      <c r="G851"/>
      <c r="I851"/>
      <c r="J851"/>
      <c r="K851"/>
      <c r="L851"/>
      <c r="M851"/>
      <c r="N851"/>
      <c r="O851"/>
      <c r="P851"/>
      <c r="Q851"/>
      <c r="R851"/>
      <c r="S851"/>
      <c r="T851"/>
      <c r="U851"/>
    </row>
    <row r="852" spans="1:21" s="48" customFormat="1" ht="20.100000000000001" customHeight="1" x14ac:dyDescent="0.25">
      <c r="A852" s="1"/>
      <c r="B852" s="1"/>
      <c r="C852" s="1"/>
      <c r="D852"/>
      <c r="E852"/>
      <c r="F852"/>
      <c r="G852"/>
      <c r="I852"/>
      <c r="J852"/>
      <c r="K852"/>
      <c r="L852"/>
      <c r="M852"/>
      <c r="N852"/>
      <c r="O852"/>
      <c r="P852"/>
      <c r="Q852"/>
      <c r="R852"/>
      <c r="S852"/>
      <c r="T852"/>
      <c r="U852"/>
    </row>
    <row r="853" spans="1:21" s="48" customFormat="1" ht="20.100000000000001" customHeight="1" x14ac:dyDescent="0.25">
      <c r="A853"/>
      <c r="B853"/>
      <c r="C853"/>
      <c r="D853"/>
      <c r="E853"/>
      <c r="F853"/>
      <c r="G853"/>
      <c r="I853"/>
      <c r="J853"/>
      <c r="K853"/>
      <c r="L853"/>
      <c r="M853"/>
      <c r="N853"/>
      <c r="O853"/>
      <c r="P853"/>
      <c r="Q853"/>
      <c r="R853"/>
      <c r="S853"/>
      <c r="T853"/>
      <c r="U853"/>
    </row>
    <row r="854" spans="1:21" s="48" customFormat="1" ht="20.100000000000001" customHeight="1" x14ac:dyDescent="0.25">
      <c r="A854"/>
      <c r="B854"/>
      <c r="C854"/>
      <c r="D854"/>
      <c r="E854"/>
      <c r="F854"/>
      <c r="G854"/>
      <c r="I854"/>
      <c r="J854"/>
      <c r="K854"/>
      <c r="L854"/>
      <c r="M854"/>
      <c r="N854"/>
      <c r="O854"/>
      <c r="P854"/>
      <c r="Q854"/>
      <c r="R854"/>
      <c r="S854"/>
      <c r="T854"/>
      <c r="U854"/>
    </row>
    <row r="855" spans="1:21" s="48" customFormat="1" ht="20.100000000000001" customHeight="1" x14ac:dyDescent="0.25">
      <c r="A855" s="2"/>
      <c r="B855" s="2"/>
      <c r="C855" s="2"/>
      <c r="D855"/>
      <c r="E855"/>
      <c r="F855"/>
      <c r="G855"/>
      <c r="I855"/>
      <c r="J855"/>
      <c r="K855"/>
      <c r="L855"/>
      <c r="M855"/>
      <c r="N855"/>
      <c r="O855"/>
      <c r="P855"/>
      <c r="Q855"/>
      <c r="R855"/>
      <c r="S855"/>
      <c r="T855"/>
      <c r="U855"/>
    </row>
    <row r="856" spans="1:21" s="48" customFormat="1" ht="20.100000000000001" customHeight="1" x14ac:dyDescent="0.25">
      <c r="A856" s="1"/>
      <c r="B856" s="1"/>
      <c r="C856" s="1"/>
      <c r="D856"/>
      <c r="E856"/>
      <c r="F856"/>
      <c r="G856"/>
      <c r="I856"/>
      <c r="J856"/>
      <c r="K856"/>
      <c r="L856"/>
      <c r="M856"/>
      <c r="N856"/>
      <c r="O856"/>
      <c r="P856"/>
      <c r="Q856"/>
      <c r="R856"/>
      <c r="S856"/>
      <c r="T856"/>
      <c r="U856"/>
    </row>
    <row r="857" spans="1:21" s="48" customFormat="1" ht="20.100000000000001" customHeight="1" x14ac:dyDescent="0.25">
      <c r="A857" s="1"/>
      <c r="B857" s="1"/>
      <c r="C857" s="1"/>
      <c r="D857"/>
      <c r="E857"/>
      <c r="F857"/>
      <c r="G857"/>
      <c r="I857"/>
      <c r="J857"/>
      <c r="K857"/>
      <c r="L857"/>
      <c r="M857"/>
      <c r="N857"/>
      <c r="O857"/>
      <c r="P857"/>
      <c r="Q857"/>
      <c r="R857"/>
      <c r="S857"/>
      <c r="T857"/>
      <c r="U857"/>
    </row>
    <row r="858" spans="1:21" s="48" customFormat="1" ht="20.100000000000001" customHeight="1" x14ac:dyDescent="0.25">
      <c r="A858"/>
      <c r="B858"/>
      <c r="C858"/>
      <c r="D858"/>
      <c r="E858"/>
      <c r="F858"/>
      <c r="G858"/>
      <c r="I858"/>
      <c r="J858"/>
      <c r="K858"/>
      <c r="L858"/>
      <c r="M858"/>
      <c r="N858"/>
      <c r="O858"/>
      <c r="P858"/>
      <c r="Q858"/>
      <c r="R858"/>
      <c r="S858"/>
      <c r="T858"/>
      <c r="U858"/>
    </row>
    <row r="859" spans="1:21" s="48" customFormat="1" ht="20.100000000000001" customHeight="1" x14ac:dyDescent="0.25">
      <c r="A859" s="1"/>
      <c r="B859" s="1"/>
      <c r="C859" s="1"/>
      <c r="D859"/>
      <c r="E859"/>
      <c r="F859"/>
      <c r="G859"/>
      <c r="I859"/>
      <c r="J859"/>
      <c r="K859"/>
      <c r="L859"/>
      <c r="M859"/>
      <c r="N859"/>
      <c r="O859"/>
      <c r="P859"/>
      <c r="Q859"/>
      <c r="R859"/>
      <c r="S859"/>
      <c r="T859"/>
      <c r="U859"/>
    </row>
    <row r="860" spans="1:21" s="48" customFormat="1" ht="20.100000000000001" customHeight="1" x14ac:dyDescent="0.25">
      <c r="A860"/>
      <c r="B860"/>
      <c r="C860"/>
      <c r="D860"/>
      <c r="E860"/>
      <c r="F860"/>
      <c r="G860"/>
      <c r="I860"/>
      <c r="J860"/>
      <c r="K860"/>
      <c r="L860"/>
      <c r="M860"/>
      <c r="N860"/>
      <c r="O860"/>
      <c r="P860"/>
      <c r="Q860"/>
      <c r="R860"/>
      <c r="S860"/>
      <c r="T860"/>
      <c r="U860"/>
    </row>
    <row r="861" spans="1:21" s="48" customFormat="1" ht="20.100000000000001" customHeight="1" x14ac:dyDescent="0.25">
      <c r="A861"/>
      <c r="B861"/>
      <c r="C861"/>
      <c r="D861"/>
      <c r="E861"/>
      <c r="F861"/>
      <c r="G861"/>
      <c r="I861"/>
      <c r="J861"/>
      <c r="K861"/>
      <c r="L861"/>
      <c r="M861"/>
      <c r="N861"/>
      <c r="O861"/>
      <c r="P861"/>
      <c r="Q861"/>
      <c r="R861"/>
      <c r="S861"/>
      <c r="T861"/>
      <c r="U861"/>
    </row>
    <row r="862" spans="1:21" s="48" customFormat="1" ht="20.100000000000001" customHeight="1" x14ac:dyDescent="0.25">
      <c r="A862" s="2"/>
      <c r="B862" s="2"/>
      <c r="C862" s="2"/>
      <c r="D862"/>
      <c r="E862"/>
      <c r="F862"/>
      <c r="G862"/>
      <c r="I862"/>
      <c r="J862"/>
      <c r="K862"/>
      <c r="L862"/>
      <c r="M862"/>
      <c r="N862"/>
      <c r="O862"/>
      <c r="P862"/>
      <c r="Q862"/>
      <c r="R862"/>
      <c r="S862"/>
      <c r="T862"/>
      <c r="U862"/>
    </row>
    <row r="863" spans="1:21" s="48" customFormat="1" ht="20.100000000000001" customHeight="1" x14ac:dyDescent="0.25">
      <c r="A863" s="1"/>
      <c r="B863" s="1"/>
      <c r="C863" s="1"/>
      <c r="D863"/>
      <c r="E863"/>
      <c r="F863"/>
      <c r="G863"/>
      <c r="I863"/>
      <c r="J863"/>
      <c r="K863"/>
      <c r="L863"/>
      <c r="M863"/>
      <c r="N863"/>
      <c r="O863"/>
      <c r="P863"/>
      <c r="Q863"/>
      <c r="R863"/>
      <c r="S863"/>
      <c r="T863"/>
      <c r="U863"/>
    </row>
    <row r="864" spans="1:21" s="48" customFormat="1" ht="20.100000000000001" customHeight="1" x14ac:dyDescent="0.25">
      <c r="A864" s="1"/>
      <c r="B864" s="1"/>
      <c r="C864" s="1"/>
      <c r="D864"/>
      <c r="E864"/>
      <c r="F864"/>
      <c r="G864"/>
      <c r="I864"/>
      <c r="J864"/>
      <c r="K864"/>
      <c r="L864"/>
      <c r="M864"/>
      <c r="N864"/>
      <c r="O864"/>
      <c r="P864"/>
      <c r="Q864"/>
      <c r="R864"/>
      <c r="S864"/>
      <c r="T864"/>
      <c r="U864"/>
    </row>
    <row r="865" spans="1:21" s="48" customFormat="1" ht="20.100000000000001" customHeight="1" x14ac:dyDescent="0.25">
      <c r="A865"/>
      <c r="B865"/>
      <c r="C865"/>
      <c r="D865"/>
      <c r="E865"/>
      <c r="F865"/>
      <c r="G865"/>
      <c r="I865"/>
      <c r="J865"/>
      <c r="K865"/>
      <c r="L865"/>
      <c r="M865"/>
      <c r="N865"/>
      <c r="O865"/>
      <c r="P865"/>
      <c r="Q865"/>
      <c r="R865"/>
      <c r="S865"/>
      <c r="T865"/>
      <c r="U865"/>
    </row>
    <row r="866" spans="1:21" s="48" customFormat="1" ht="20.100000000000001" customHeight="1" x14ac:dyDescent="0.25">
      <c r="A866" s="1"/>
      <c r="B866" s="1"/>
      <c r="C866" s="1"/>
      <c r="D866"/>
      <c r="E866"/>
      <c r="F866"/>
      <c r="G866"/>
      <c r="I866"/>
      <c r="J866"/>
      <c r="K866"/>
      <c r="L866"/>
      <c r="M866"/>
      <c r="N866"/>
      <c r="O866"/>
      <c r="P866"/>
      <c r="Q866"/>
      <c r="R866"/>
      <c r="S866"/>
      <c r="T866"/>
      <c r="U866"/>
    </row>
    <row r="867" spans="1:21" s="48" customFormat="1" ht="20.100000000000001" customHeight="1" x14ac:dyDescent="0.25">
      <c r="A867"/>
      <c r="B867"/>
      <c r="C867"/>
      <c r="D867"/>
      <c r="E867"/>
      <c r="F867"/>
      <c r="G867"/>
      <c r="I867"/>
      <c r="J867"/>
      <c r="K867"/>
      <c r="L867"/>
      <c r="M867"/>
      <c r="N867"/>
      <c r="O867"/>
      <c r="P867"/>
      <c r="Q867"/>
      <c r="R867"/>
      <c r="S867"/>
      <c r="T867"/>
      <c r="U867"/>
    </row>
    <row r="868" spans="1:21" s="48" customFormat="1" ht="20.100000000000001" customHeight="1" x14ac:dyDescent="0.25">
      <c r="A868"/>
      <c r="B868"/>
      <c r="C868"/>
      <c r="D868"/>
      <c r="E868"/>
      <c r="F868"/>
      <c r="G868"/>
      <c r="I868"/>
      <c r="J868"/>
      <c r="K868"/>
      <c r="L868"/>
      <c r="M868"/>
      <c r="N868"/>
      <c r="O868"/>
      <c r="P868"/>
      <c r="Q868"/>
      <c r="R868"/>
      <c r="S868"/>
      <c r="T868"/>
      <c r="U868"/>
    </row>
    <row r="869" spans="1:21" s="48" customFormat="1" ht="20.100000000000001" customHeight="1" x14ac:dyDescent="0.25">
      <c r="A869" s="2"/>
      <c r="B869" s="2"/>
      <c r="C869" s="2"/>
      <c r="D869"/>
      <c r="E869"/>
      <c r="F869"/>
      <c r="G869"/>
      <c r="I869"/>
      <c r="J869"/>
      <c r="K869"/>
      <c r="L869"/>
      <c r="M869"/>
      <c r="N869"/>
      <c r="O869"/>
      <c r="P869"/>
      <c r="Q869"/>
      <c r="R869"/>
      <c r="S869"/>
      <c r="T869"/>
      <c r="U869"/>
    </row>
    <row r="870" spans="1:21" s="48" customFormat="1" ht="20.100000000000001" customHeight="1" x14ac:dyDescent="0.25">
      <c r="A870" s="1"/>
      <c r="B870" s="1"/>
      <c r="C870" s="1"/>
      <c r="D870"/>
      <c r="E870"/>
      <c r="F870"/>
      <c r="G870"/>
      <c r="I870"/>
      <c r="J870"/>
      <c r="K870"/>
      <c r="L870"/>
      <c r="M870"/>
      <c r="N870"/>
      <c r="O870"/>
      <c r="P870"/>
      <c r="Q870"/>
      <c r="R870"/>
      <c r="S870"/>
      <c r="T870"/>
      <c r="U870"/>
    </row>
    <row r="871" spans="1:21" s="48" customFormat="1" ht="20.100000000000001" customHeight="1" x14ac:dyDescent="0.25">
      <c r="A871" s="1"/>
      <c r="B871" s="1"/>
      <c r="C871" s="1"/>
      <c r="D871"/>
      <c r="E871"/>
      <c r="F871"/>
      <c r="G871"/>
      <c r="I871"/>
      <c r="J871"/>
      <c r="K871"/>
      <c r="L871"/>
      <c r="M871"/>
      <c r="N871"/>
      <c r="O871"/>
      <c r="P871"/>
      <c r="Q871"/>
      <c r="R871"/>
      <c r="S871"/>
      <c r="T871"/>
      <c r="U871"/>
    </row>
    <row r="872" spans="1:21" s="48" customFormat="1" ht="20.100000000000001" customHeight="1" x14ac:dyDescent="0.25">
      <c r="A872"/>
      <c r="B872"/>
      <c r="C872"/>
      <c r="D872"/>
      <c r="E872"/>
      <c r="F872"/>
      <c r="G872"/>
      <c r="I872"/>
      <c r="J872"/>
      <c r="K872"/>
      <c r="L872"/>
      <c r="M872"/>
      <c r="N872"/>
      <c r="O872"/>
      <c r="P872"/>
      <c r="Q872"/>
      <c r="R872"/>
      <c r="S872"/>
      <c r="T872"/>
      <c r="U872"/>
    </row>
    <row r="873" spans="1:21" s="48" customFormat="1" ht="20.100000000000001" customHeight="1" x14ac:dyDescent="0.25">
      <c r="A873" s="1"/>
      <c r="B873" s="1"/>
      <c r="C873" s="1"/>
      <c r="D873"/>
      <c r="E873"/>
      <c r="F873"/>
      <c r="G873"/>
      <c r="I873"/>
      <c r="J873"/>
      <c r="K873"/>
      <c r="L873"/>
      <c r="M873"/>
      <c r="N873"/>
      <c r="O873"/>
      <c r="P873"/>
      <c r="Q873"/>
      <c r="R873"/>
      <c r="S873"/>
      <c r="T873"/>
      <c r="U873"/>
    </row>
    <row r="874" spans="1:21" s="48" customFormat="1" ht="20.100000000000001" customHeight="1" x14ac:dyDescent="0.25">
      <c r="A874"/>
      <c r="B874"/>
      <c r="C874"/>
      <c r="D874"/>
      <c r="E874"/>
      <c r="F874"/>
      <c r="G874"/>
      <c r="I874"/>
      <c r="J874"/>
      <c r="K874"/>
      <c r="L874"/>
      <c r="M874"/>
      <c r="N874"/>
      <c r="O874"/>
      <c r="P874"/>
      <c r="Q874"/>
      <c r="R874"/>
      <c r="S874"/>
      <c r="T874"/>
      <c r="U874"/>
    </row>
    <row r="875" spans="1:21" s="48" customFormat="1" ht="20.100000000000001" customHeight="1" x14ac:dyDescent="0.25">
      <c r="A875"/>
      <c r="B875"/>
      <c r="C875"/>
      <c r="D875"/>
      <c r="E875"/>
      <c r="F875"/>
      <c r="G875"/>
      <c r="I875"/>
      <c r="J875"/>
      <c r="K875"/>
      <c r="L875"/>
      <c r="M875"/>
      <c r="N875"/>
      <c r="O875"/>
      <c r="P875"/>
      <c r="Q875"/>
      <c r="R875"/>
      <c r="S875"/>
      <c r="T875"/>
      <c r="U875"/>
    </row>
    <row r="876" spans="1:21" s="48" customFormat="1" ht="20.100000000000001" customHeight="1" x14ac:dyDescent="0.25">
      <c r="A876" s="2"/>
      <c r="B876" s="2"/>
      <c r="C876" s="2"/>
      <c r="D876"/>
      <c r="E876"/>
      <c r="F876"/>
      <c r="G876"/>
      <c r="I876"/>
      <c r="J876"/>
      <c r="K876"/>
      <c r="L876"/>
      <c r="M876"/>
      <c r="N876"/>
      <c r="O876"/>
      <c r="P876"/>
      <c r="Q876"/>
      <c r="R876"/>
      <c r="S876"/>
      <c r="T876"/>
      <c r="U876"/>
    </row>
    <row r="877" spans="1:21" s="48" customFormat="1" ht="20.100000000000001" customHeight="1" x14ac:dyDescent="0.25">
      <c r="A877" s="1"/>
      <c r="B877" s="1"/>
      <c r="C877" s="1"/>
      <c r="D877"/>
      <c r="E877"/>
      <c r="F877"/>
      <c r="G877"/>
      <c r="I877"/>
      <c r="J877"/>
      <c r="K877"/>
      <c r="L877"/>
      <c r="M877"/>
      <c r="N877"/>
      <c r="O877"/>
      <c r="P877"/>
      <c r="Q877"/>
      <c r="R877"/>
      <c r="S877"/>
      <c r="T877"/>
      <c r="U877"/>
    </row>
    <row r="878" spans="1:21" s="48" customFormat="1" ht="20.100000000000001" customHeight="1" x14ac:dyDescent="0.25">
      <c r="A878" s="1"/>
      <c r="B878" s="1"/>
      <c r="C878" s="1"/>
      <c r="D878"/>
      <c r="E878"/>
      <c r="F878"/>
      <c r="G878"/>
      <c r="I878"/>
      <c r="J878"/>
      <c r="K878"/>
      <c r="L878"/>
      <c r="M878"/>
      <c r="N878"/>
      <c r="O878"/>
      <c r="P878"/>
      <c r="Q878"/>
      <c r="R878"/>
      <c r="S878"/>
      <c r="T878"/>
      <c r="U878"/>
    </row>
    <row r="879" spans="1:21" s="48" customFormat="1" ht="20.100000000000001" customHeight="1" x14ac:dyDescent="0.25">
      <c r="A879"/>
      <c r="B879"/>
      <c r="C879"/>
      <c r="D879"/>
      <c r="E879"/>
      <c r="F879"/>
      <c r="G879"/>
      <c r="I879"/>
      <c r="J879"/>
      <c r="K879"/>
      <c r="L879"/>
      <c r="M879"/>
      <c r="N879"/>
      <c r="O879"/>
      <c r="P879"/>
      <c r="Q879"/>
      <c r="R879"/>
      <c r="S879"/>
      <c r="T879"/>
      <c r="U879"/>
    </row>
    <row r="880" spans="1:21" s="48" customFormat="1" ht="20.100000000000001" customHeight="1" x14ac:dyDescent="0.25">
      <c r="A880" s="1"/>
      <c r="B880" s="1"/>
      <c r="C880" s="1"/>
      <c r="D880"/>
      <c r="E880"/>
      <c r="F880"/>
      <c r="G880"/>
      <c r="I880"/>
      <c r="J880"/>
      <c r="K880"/>
      <c r="L880"/>
      <c r="M880"/>
      <c r="N880"/>
      <c r="O880"/>
      <c r="P880"/>
      <c r="Q880"/>
      <c r="R880"/>
      <c r="S880"/>
      <c r="T880"/>
      <c r="U880"/>
    </row>
    <row r="881" spans="1:21" s="48" customFormat="1" ht="20.100000000000001" customHeight="1" x14ac:dyDescent="0.25">
      <c r="A881"/>
      <c r="B881"/>
      <c r="C881"/>
      <c r="D881"/>
      <c r="E881"/>
      <c r="F881"/>
      <c r="G881"/>
      <c r="I881"/>
      <c r="J881"/>
      <c r="K881"/>
      <c r="L881"/>
      <c r="M881"/>
      <c r="N881"/>
      <c r="O881"/>
      <c r="P881"/>
      <c r="Q881"/>
      <c r="R881"/>
      <c r="S881"/>
      <c r="T881"/>
      <c r="U881"/>
    </row>
    <row r="882" spans="1:21" s="48" customFormat="1" ht="20.100000000000001" customHeight="1" x14ac:dyDescent="0.25">
      <c r="A882"/>
      <c r="B882"/>
      <c r="C882"/>
      <c r="D882"/>
      <c r="E882"/>
      <c r="F882"/>
      <c r="G882"/>
      <c r="I882"/>
      <c r="J882"/>
      <c r="K882"/>
      <c r="L882"/>
      <c r="M882"/>
      <c r="N882"/>
      <c r="O882"/>
      <c r="P882"/>
      <c r="Q882"/>
      <c r="R882"/>
      <c r="S882"/>
      <c r="T882"/>
      <c r="U882"/>
    </row>
    <row r="883" spans="1:21" s="48" customFormat="1" ht="20.100000000000001" customHeight="1" x14ac:dyDescent="0.25">
      <c r="A883" s="2"/>
      <c r="B883" s="2"/>
      <c r="C883" s="2"/>
      <c r="D883"/>
      <c r="E883"/>
      <c r="F883"/>
      <c r="G883"/>
      <c r="I883"/>
      <c r="J883"/>
      <c r="K883"/>
      <c r="L883"/>
      <c r="M883"/>
      <c r="N883"/>
      <c r="O883"/>
      <c r="P883"/>
      <c r="Q883"/>
      <c r="R883"/>
      <c r="S883"/>
      <c r="T883"/>
      <c r="U883"/>
    </row>
    <row r="884" spans="1:21" s="48" customFormat="1" ht="20.100000000000001" customHeight="1" x14ac:dyDescent="0.25">
      <c r="A884" s="1"/>
      <c r="B884" s="1"/>
      <c r="C884" s="1"/>
      <c r="D884"/>
      <c r="E884"/>
      <c r="F884"/>
      <c r="G884"/>
      <c r="I884"/>
      <c r="J884"/>
      <c r="K884"/>
      <c r="L884"/>
      <c r="M884"/>
      <c r="N884"/>
      <c r="O884"/>
      <c r="P884"/>
      <c r="Q884"/>
      <c r="R884"/>
      <c r="S884"/>
      <c r="T884"/>
      <c r="U884"/>
    </row>
    <row r="885" spans="1:21" s="48" customFormat="1" ht="20.100000000000001" customHeight="1" x14ac:dyDescent="0.25">
      <c r="A885" s="1"/>
      <c r="B885" s="1"/>
      <c r="C885" s="1"/>
      <c r="D885"/>
      <c r="E885"/>
      <c r="F885"/>
      <c r="G885"/>
      <c r="I885"/>
      <c r="J885"/>
      <c r="K885"/>
      <c r="L885"/>
      <c r="M885"/>
      <c r="N885"/>
      <c r="O885"/>
      <c r="P885"/>
      <c r="Q885"/>
      <c r="R885"/>
      <c r="S885"/>
      <c r="T885"/>
      <c r="U885"/>
    </row>
    <row r="886" spans="1:21" s="48" customFormat="1" ht="20.100000000000001" customHeight="1" x14ac:dyDescent="0.25">
      <c r="A886"/>
      <c r="B886"/>
      <c r="C886"/>
      <c r="D886"/>
      <c r="E886"/>
      <c r="F886"/>
      <c r="G886"/>
      <c r="I886"/>
      <c r="J886"/>
      <c r="K886"/>
      <c r="L886"/>
      <c r="M886"/>
      <c r="N886"/>
      <c r="O886"/>
      <c r="P886"/>
      <c r="Q886"/>
      <c r="R886"/>
      <c r="S886"/>
      <c r="T886"/>
      <c r="U886"/>
    </row>
    <row r="887" spans="1:21" s="48" customFormat="1" ht="20.100000000000001" customHeight="1" x14ac:dyDescent="0.25">
      <c r="A887" s="1"/>
      <c r="B887" s="1"/>
      <c r="C887" s="1"/>
      <c r="D887"/>
      <c r="E887"/>
      <c r="F887"/>
      <c r="G887"/>
      <c r="I887"/>
      <c r="J887"/>
      <c r="K887"/>
      <c r="L887"/>
      <c r="M887"/>
      <c r="N887"/>
      <c r="O887"/>
      <c r="P887"/>
      <c r="Q887"/>
      <c r="R887"/>
      <c r="S887"/>
      <c r="T887"/>
      <c r="U887"/>
    </row>
    <row r="888" spans="1:21" s="48" customFormat="1" ht="20.100000000000001" customHeight="1" x14ac:dyDescent="0.25">
      <c r="A888"/>
      <c r="B888"/>
      <c r="C888"/>
      <c r="D888"/>
      <c r="E888"/>
      <c r="F888"/>
      <c r="G888"/>
      <c r="I888"/>
      <c r="J888"/>
      <c r="K888"/>
      <c r="L888"/>
      <c r="M888"/>
      <c r="N888"/>
      <c r="O888"/>
      <c r="P888"/>
      <c r="Q888"/>
      <c r="R888"/>
      <c r="S888"/>
      <c r="T888"/>
      <c r="U888"/>
    </row>
    <row r="889" spans="1:21" s="48" customFormat="1" ht="20.100000000000001" customHeight="1" x14ac:dyDescent="0.25">
      <c r="A889"/>
      <c r="B889"/>
      <c r="C889"/>
      <c r="D889"/>
      <c r="E889"/>
      <c r="F889"/>
      <c r="G889"/>
      <c r="I889"/>
      <c r="J889"/>
      <c r="K889"/>
      <c r="L889"/>
      <c r="M889"/>
      <c r="N889"/>
      <c r="O889"/>
      <c r="P889"/>
      <c r="Q889"/>
      <c r="R889"/>
      <c r="S889"/>
      <c r="T889"/>
      <c r="U889"/>
    </row>
    <row r="890" spans="1:21" s="48" customFormat="1" ht="20.100000000000001" customHeight="1" x14ac:dyDescent="0.25">
      <c r="A890" s="2"/>
      <c r="B890" s="2"/>
      <c r="C890" s="2"/>
      <c r="D890"/>
      <c r="E890"/>
      <c r="F890"/>
      <c r="G890"/>
      <c r="I890"/>
      <c r="J890"/>
      <c r="K890"/>
      <c r="L890"/>
      <c r="M890"/>
      <c r="N890"/>
      <c r="O890"/>
      <c r="P890"/>
      <c r="Q890"/>
      <c r="R890"/>
      <c r="S890"/>
      <c r="T890"/>
      <c r="U890"/>
    </row>
    <row r="891" spans="1:21" s="48" customFormat="1" ht="20.100000000000001" customHeight="1" x14ac:dyDescent="0.25">
      <c r="A891" s="1"/>
      <c r="B891" s="1"/>
      <c r="C891" s="1"/>
      <c r="D891"/>
      <c r="E891"/>
      <c r="F891"/>
      <c r="G891"/>
      <c r="I891"/>
      <c r="J891"/>
      <c r="K891"/>
      <c r="L891"/>
      <c r="M891"/>
      <c r="N891"/>
      <c r="O891"/>
      <c r="P891"/>
      <c r="Q891"/>
      <c r="R891"/>
      <c r="S891"/>
      <c r="T891"/>
      <c r="U891"/>
    </row>
    <row r="892" spans="1:21" s="48" customFormat="1" ht="20.100000000000001" customHeight="1" x14ac:dyDescent="0.25">
      <c r="A892" s="1"/>
      <c r="B892" s="1"/>
      <c r="C892" s="1"/>
      <c r="D892"/>
      <c r="E892"/>
      <c r="F892"/>
      <c r="G892"/>
      <c r="I892"/>
      <c r="J892"/>
      <c r="K892"/>
      <c r="L892"/>
      <c r="M892"/>
      <c r="N892"/>
      <c r="O892"/>
      <c r="P892"/>
      <c r="Q892"/>
      <c r="R892"/>
      <c r="S892"/>
      <c r="T892"/>
      <c r="U892"/>
    </row>
    <row r="893" spans="1:21" s="48" customFormat="1" ht="20.100000000000001" customHeight="1" x14ac:dyDescent="0.25">
      <c r="A893"/>
      <c r="B893"/>
      <c r="C893"/>
      <c r="D893"/>
      <c r="E893"/>
      <c r="F893"/>
      <c r="G893"/>
      <c r="I893"/>
      <c r="J893"/>
      <c r="K893"/>
      <c r="L893"/>
      <c r="M893"/>
      <c r="N893"/>
      <c r="O893"/>
      <c r="P893"/>
      <c r="Q893"/>
      <c r="R893"/>
      <c r="S893"/>
      <c r="T893"/>
      <c r="U893"/>
    </row>
    <row r="894" spans="1:21" s="48" customFormat="1" ht="20.100000000000001" customHeight="1" x14ac:dyDescent="0.25">
      <c r="A894" s="1"/>
      <c r="B894" s="1"/>
      <c r="C894" s="1"/>
      <c r="D894"/>
      <c r="E894"/>
      <c r="F894"/>
      <c r="G894"/>
      <c r="I894"/>
      <c r="J894"/>
      <c r="K894"/>
      <c r="L894"/>
      <c r="M894"/>
      <c r="N894"/>
      <c r="O894"/>
      <c r="P894"/>
      <c r="Q894"/>
      <c r="R894"/>
      <c r="S894"/>
      <c r="T894"/>
      <c r="U894"/>
    </row>
    <row r="895" spans="1:21" s="48" customFormat="1" ht="20.100000000000001" customHeight="1" x14ac:dyDescent="0.25">
      <c r="A895"/>
      <c r="B895"/>
      <c r="C895"/>
      <c r="D895"/>
      <c r="E895"/>
      <c r="F895"/>
      <c r="G895"/>
      <c r="I895"/>
      <c r="J895"/>
      <c r="K895"/>
      <c r="L895"/>
      <c r="M895"/>
      <c r="N895"/>
      <c r="O895"/>
      <c r="P895"/>
      <c r="Q895"/>
      <c r="R895"/>
      <c r="S895"/>
      <c r="T895"/>
      <c r="U895"/>
    </row>
    <row r="896" spans="1:21" s="48" customFormat="1" ht="20.100000000000001" customHeight="1" x14ac:dyDescent="0.25">
      <c r="A896"/>
      <c r="B896"/>
      <c r="C896"/>
      <c r="D896"/>
      <c r="E896"/>
      <c r="F896"/>
      <c r="G896"/>
      <c r="I896"/>
      <c r="J896"/>
      <c r="K896"/>
      <c r="L896"/>
      <c r="M896"/>
      <c r="N896"/>
      <c r="O896"/>
      <c r="P896"/>
      <c r="Q896"/>
      <c r="R896"/>
      <c r="S896"/>
      <c r="T896"/>
      <c r="U896"/>
    </row>
    <row r="897" spans="1:21" s="48" customFormat="1" ht="20.100000000000001" customHeight="1" x14ac:dyDescent="0.25">
      <c r="A897" s="2"/>
      <c r="B897" s="2"/>
      <c r="C897" s="2"/>
      <c r="D897"/>
      <c r="E897"/>
      <c r="F897"/>
      <c r="G897"/>
      <c r="I897"/>
      <c r="J897"/>
      <c r="K897"/>
      <c r="L897"/>
      <c r="M897"/>
      <c r="N897"/>
      <c r="O897"/>
      <c r="P897"/>
      <c r="Q897"/>
      <c r="R897"/>
      <c r="S897"/>
      <c r="T897"/>
      <c r="U897"/>
    </row>
    <row r="898" spans="1:21" s="48" customFormat="1" ht="20.100000000000001" customHeight="1" x14ac:dyDescent="0.25">
      <c r="A898"/>
      <c r="B898"/>
      <c r="C898"/>
      <c r="D898"/>
      <c r="E898"/>
      <c r="F898"/>
      <c r="G898"/>
      <c r="I898"/>
      <c r="J898"/>
      <c r="K898"/>
      <c r="L898"/>
      <c r="M898"/>
      <c r="N898"/>
      <c r="O898"/>
      <c r="P898"/>
      <c r="Q898"/>
      <c r="R898"/>
      <c r="S898"/>
      <c r="T898"/>
      <c r="U898"/>
    </row>
    <row r="899" spans="1:21" s="48" customFormat="1" ht="20.100000000000001" customHeight="1" x14ac:dyDescent="0.25">
      <c r="A899"/>
      <c r="B899"/>
      <c r="C899"/>
      <c r="D899"/>
      <c r="E899"/>
      <c r="F899"/>
      <c r="G899"/>
      <c r="I899"/>
      <c r="J899"/>
      <c r="K899"/>
      <c r="L899"/>
      <c r="M899"/>
      <c r="N899"/>
      <c r="O899"/>
      <c r="P899"/>
      <c r="Q899"/>
      <c r="R899"/>
      <c r="S899"/>
      <c r="T899"/>
      <c r="U899"/>
    </row>
    <row r="900" spans="1:21" s="48" customFormat="1" ht="20.100000000000001" customHeight="1" x14ac:dyDescent="0.25">
      <c r="A900"/>
      <c r="B900"/>
      <c r="C900"/>
      <c r="D900"/>
      <c r="E900"/>
      <c r="F900"/>
      <c r="G900"/>
      <c r="I900"/>
      <c r="J900"/>
      <c r="K900"/>
      <c r="L900"/>
      <c r="M900"/>
      <c r="N900"/>
      <c r="O900"/>
      <c r="P900"/>
      <c r="Q900"/>
      <c r="R900"/>
      <c r="S900"/>
      <c r="T900"/>
      <c r="U900"/>
    </row>
    <row r="901" spans="1:21" s="48" customFormat="1" ht="20.100000000000001" customHeight="1" x14ac:dyDescent="0.25">
      <c r="A901"/>
      <c r="B901"/>
      <c r="C901"/>
      <c r="D901"/>
      <c r="E901"/>
      <c r="F901"/>
      <c r="G901"/>
      <c r="I901"/>
      <c r="J901"/>
      <c r="K901"/>
      <c r="L901"/>
      <c r="M901"/>
      <c r="N901"/>
      <c r="O901"/>
      <c r="P901"/>
      <c r="Q901"/>
      <c r="R901"/>
      <c r="S901"/>
      <c r="T901"/>
      <c r="U901"/>
    </row>
    <row r="902" spans="1:21" s="48" customFormat="1" ht="20.100000000000001" customHeight="1" x14ac:dyDescent="0.25">
      <c r="A902"/>
      <c r="B902"/>
      <c r="C902"/>
      <c r="D902"/>
      <c r="E902"/>
      <c r="F902"/>
      <c r="G902"/>
      <c r="I902"/>
      <c r="J902"/>
      <c r="K902"/>
      <c r="L902"/>
      <c r="M902"/>
      <c r="N902"/>
      <c r="O902"/>
      <c r="P902"/>
      <c r="Q902"/>
      <c r="R902"/>
      <c r="S902"/>
      <c r="T902"/>
      <c r="U902"/>
    </row>
    <row r="903" spans="1:21" s="48" customFormat="1" ht="20.100000000000001" customHeight="1" x14ac:dyDescent="0.25">
      <c r="A903"/>
      <c r="B903"/>
      <c r="C903"/>
      <c r="D903"/>
      <c r="E903"/>
      <c r="F903"/>
      <c r="G903"/>
      <c r="I903"/>
      <c r="J903"/>
      <c r="K903"/>
      <c r="L903"/>
      <c r="M903"/>
      <c r="N903"/>
      <c r="O903"/>
      <c r="P903"/>
      <c r="Q903"/>
      <c r="R903"/>
      <c r="S903"/>
      <c r="T903"/>
      <c r="U903"/>
    </row>
    <row r="904" spans="1:21" s="48" customFormat="1" ht="20.100000000000001" customHeight="1" x14ac:dyDescent="0.25">
      <c r="A904"/>
      <c r="B904"/>
      <c r="C904"/>
      <c r="D904"/>
      <c r="E904"/>
      <c r="F904"/>
      <c r="G904"/>
      <c r="I904"/>
      <c r="J904"/>
      <c r="K904"/>
      <c r="L904"/>
      <c r="M904"/>
      <c r="N904"/>
      <c r="O904"/>
      <c r="P904"/>
      <c r="Q904"/>
      <c r="R904"/>
      <c r="S904"/>
      <c r="T904"/>
      <c r="U904"/>
    </row>
    <row r="905" spans="1:21" s="48" customFormat="1" ht="20.100000000000001" customHeight="1" x14ac:dyDescent="0.25">
      <c r="A905"/>
      <c r="B905"/>
      <c r="C905"/>
      <c r="D905"/>
      <c r="E905"/>
      <c r="F905"/>
      <c r="G905"/>
      <c r="I905"/>
      <c r="J905"/>
      <c r="K905"/>
      <c r="L905"/>
      <c r="M905"/>
      <c r="N905"/>
      <c r="O905"/>
      <c r="P905"/>
      <c r="Q905"/>
      <c r="R905"/>
      <c r="S905"/>
      <c r="T905"/>
      <c r="U905"/>
    </row>
    <row r="906" spans="1:21" s="48" customFormat="1" ht="20.100000000000001" customHeight="1" x14ac:dyDescent="0.25">
      <c r="A906"/>
      <c r="B906"/>
      <c r="C906"/>
      <c r="D906"/>
      <c r="E906"/>
      <c r="F906"/>
      <c r="G906"/>
      <c r="I906"/>
      <c r="J906"/>
      <c r="K906"/>
      <c r="L906"/>
      <c r="M906"/>
      <c r="N906"/>
      <c r="O906"/>
      <c r="P906"/>
      <c r="Q906"/>
      <c r="R906"/>
      <c r="S906"/>
      <c r="T906"/>
      <c r="U906"/>
    </row>
    <row r="907" spans="1:21" s="48" customFormat="1" ht="20.100000000000001" customHeight="1" x14ac:dyDescent="0.25">
      <c r="A907"/>
      <c r="B907"/>
      <c r="C907"/>
      <c r="D907"/>
      <c r="E907"/>
      <c r="F907"/>
      <c r="G907"/>
      <c r="I907"/>
      <c r="J907"/>
      <c r="K907"/>
      <c r="L907"/>
      <c r="M907"/>
      <c r="N907"/>
      <c r="O907"/>
      <c r="P907"/>
      <c r="Q907"/>
      <c r="R907"/>
      <c r="S907"/>
      <c r="T907"/>
      <c r="U907"/>
    </row>
    <row r="908" spans="1:21" s="48" customFormat="1" ht="20.100000000000001" customHeight="1" x14ac:dyDescent="0.25">
      <c r="A908"/>
      <c r="B908"/>
      <c r="C908"/>
      <c r="D908"/>
      <c r="E908"/>
      <c r="F908"/>
      <c r="G908"/>
      <c r="I908"/>
      <c r="J908"/>
      <c r="K908"/>
      <c r="L908"/>
      <c r="M908"/>
      <c r="N908"/>
      <c r="O908"/>
      <c r="P908"/>
      <c r="Q908"/>
      <c r="R908"/>
      <c r="S908"/>
      <c r="T908"/>
      <c r="U908"/>
    </row>
    <row r="909" spans="1:21" s="48" customFormat="1" ht="20.100000000000001" customHeight="1" x14ac:dyDescent="0.25">
      <c r="A909"/>
      <c r="B909"/>
      <c r="C909"/>
      <c r="D909"/>
      <c r="E909"/>
      <c r="F909"/>
      <c r="G909"/>
      <c r="I909"/>
      <c r="J909"/>
      <c r="K909"/>
      <c r="L909"/>
      <c r="M909"/>
      <c r="N909"/>
      <c r="O909"/>
      <c r="P909"/>
      <c r="Q909"/>
      <c r="R909"/>
      <c r="S909"/>
      <c r="T909"/>
      <c r="U909"/>
    </row>
    <row r="910" spans="1:21" s="48" customFormat="1" ht="20.100000000000001" customHeight="1" x14ac:dyDescent="0.25">
      <c r="A910"/>
      <c r="B910"/>
      <c r="C910"/>
      <c r="D910"/>
      <c r="E910"/>
      <c r="F910"/>
      <c r="G910"/>
      <c r="I910"/>
      <c r="J910"/>
      <c r="K910"/>
      <c r="L910"/>
      <c r="M910"/>
      <c r="N910"/>
      <c r="O910"/>
      <c r="P910"/>
      <c r="Q910"/>
      <c r="R910"/>
      <c r="S910"/>
      <c r="T910"/>
      <c r="U910"/>
    </row>
    <row r="911" spans="1:21" s="48" customFormat="1" ht="20.100000000000001" customHeight="1" x14ac:dyDescent="0.25">
      <c r="A911"/>
      <c r="B911"/>
      <c r="C911"/>
      <c r="D911"/>
      <c r="E911"/>
      <c r="F911"/>
      <c r="G911"/>
      <c r="I911"/>
      <c r="J911"/>
      <c r="K911"/>
      <c r="L911"/>
      <c r="M911"/>
      <c r="N911"/>
      <c r="O911"/>
      <c r="P911"/>
      <c r="Q911"/>
      <c r="R911"/>
      <c r="S911"/>
      <c r="T911"/>
      <c r="U911"/>
    </row>
    <row r="912" spans="1:21" s="48" customFormat="1" ht="20.100000000000001" customHeight="1" x14ac:dyDescent="0.25">
      <c r="A912"/>
      <c r="B912"/>
      <c r="C912"/>
      <c r="D912"/>
      <c r="E912"/>
      <c r="F912"/>
      <c r="G912"/>
      <c r="I912"/>
      <c r="J912"/>
      <c r="K912"/>
      <c r="L912"/>
      <c r="M912"/>
      <c r="N912"/>
      <c r="O912"/>
      <c r="P912"/>
      <c r="Q912"/>
      <c r="R912"/>
      <c r="S912"/>
      <c r="T912"/>
      <c r="U912"/>
    </row>
    <row r="913" spans="1:21" s="48" customFormat="1" ht="20.100000000000001" customHeight="1" x14ac:dyDescent="0.25">
      <c r="A913"/>
      <c r="B913"/>
      <c r="C913"/>
      <c r="D913"/>
      <c r="E913"/>
      <c r="F913"/>
      <c r="G913"/>
      <c r="I913"/>
      <c r="J913"/>
      <c r="K913"/>
      <c r="L913"/>
      <c r="M913"/>
      <c r="N913"/>
      <c r="O913"/>
      <c r="P913"/>
      <c r="Q913"/>
      <c r="R913"/>
      <c r="S913"/>
      <c r="T913"/>
      <c r="U913"/>
    </row>
    <row r="914" spans="1:21" s="48" customFormat="1" ht="20.100000000000001" customHeight="1" x14ac:dyDescent="0.25">
      <c r="A914"/>
      <c r="B914"/>
      <c r="C914"/>
      <c r="D914"/>
      <c r="E914"/>
      <c r="F914"/>
      <c r="G914"/>
      <c r="I914"/>
      <c r="J914"/>
      <c r="K914"/>
      <c r="L914"/>
      <c r="M914"/>
      <c r="N914"/>
      <c r="O914"/>
      <c r="P914"/>
      <c r="Q914"/>
      <c r="R914"/>
      <c r="S914"/>
      <c r="T914"/>
      <c r="U914"/>
    </row>
    <row r="915" spans="1:21" s="48" customFormat="1" ht="20.100000000000001" customHeight="1" x14ac:dyDescent="0.25">
      <c r="A915"/>
      <c r="B915"/>
      <c r="C915"/>
      <c r="D915"/>
      <c r="E915"/>
      <c r="F915"/>
      <c r="G915"/>
      <c r="I915"/>
      <c r="J915"/>
      <c r="K915"/>
      <c r="L915"/>
      <c r="M915"/>
      <c r="N915"/>
      <c r="O915"/>
      <c r="P915"/>
      <c r="Q915"/>
      <c r="R915"/>
      <c r="S915"/>
      <c r="T915"/>
      <c r="U915"/>
    </row>
    <row r="916" spans="1:21" s="48" customFormat="1" ht="20.100000000000001" customHeight="1" x14ac:dyDescent="0.25">
      <c r="A916"/>
      <c r="B916"/>
      <c r="C916"/>
      <c r="D916"/>
      <c r="E916"/>
      <c r="F916"/>
      <c r="G916"/>
      <c r="I916"/>
      <c r="J916"/>
      <c r="K916"/>
      <c r="L916"/>
      <c r="M916"/>
      <c r="N916"/>
      <c r="O916"/>
      <c r="P916"/>
      <c r="Q916"/>
      <c r="R916"/>
      <c r="S916"/>
      <c r="T916"/>
      <c r="U916"/>
    </row>
  </sheetData>
  <mergeCells count="67">
    <mergeCell ref="P8:Q8"/>
    <mergeCell ref="D9:F9"/>
    <mergeCell ref="P9:Q9"/>
    <mergeCell ref="D11:F11"/>
    <mergeCell ref="D16:F16"/>
    <mergeCell ref="D14:F14"/>
    <mergeCell ref="D10:F10"/>
    <mergeCell ref="D12:F12"/>
    <mergeCell ref="E1:J1"/>
    <mergeCell ref="D21:F21"/>
    <mergeCell ref="A1:D1"/>
    <mergeCell ref="D13:F13"/>
    <mergeCell ref="D8:F8"/>
    <mergeCell ref="D17:F17"/>
    <mergeCell ref="D18:F18"/>
    <mergeCell ref="D19:F19"/>
    <mergeCell ref="D20:F20"/>
    <mergeCell ref="E2:J2"/>
    <mergeCell ref="A4:J4"/>
    <mergeCell ref="R5:T5"/>
    <mergeCell ref="D6:F6"/>
    <mergeCell ref="P6:Q6"/>
    <mergeCell ref="D7:F7"/>
    <mergeCell ref="P7:Q7"/>
    <mergeCell ref="A5:J5"/>
    <mergeCell ref="P5:Q5"/>
    <mergeCell ref="D26:F26"/>
    <mergeCell ref="D35:F35"/>
    <mergeCell ref="D15:F15"/>
    <mergeCell ref="D36:F36"/>
    <mergeCell ref="D22:F22"/>
    <mergeCell ref="D24:F24"/>
    <mergeCell ref="A29:I29"/>
    <mergeCell ref="D33:F33"/>
    <mergeCell ref="D34:F34"/>
    <mergeCell ref="E3:J3"/>
    <mergeCell ref="C57:E57"/>
    <mergeCell ref="C58:E58"/>
    <mergeCell ref="C59:E59"/>
    <mergeCell ref="D45:F45"/>
    <mergeCell ref="D46:F46"/>
    <mergeCell ref="D47:F47"/>
    <mergeCell ref="D32:F32"/>
    <mergeCell ref="A56:F56"/>
    <mergeCell ref="D42:F42"/>
    <mergeCell ref="A48:I48"/>
    <mergeCell ref="D51:F51"/>
    <mergeCell ref="D52:F52"/>
    <mergeCell ref="D53:F53"/>
    <mergeCell ref="D39:F39"/>
    <mergeCell ref="D40:F40"/>
    <mergeCell ref="A64:E64"/>
    <mergeCell ref="A66:J66"/>
    <mergeCell ref="D38:F38"/>
    <mergeCell ref="D23:F23"/>
    <mergeCell ref="A70:J70"/>
    <mergeCell ref="A68:J68"/>
    <mergeCell ref="A69:J69"/>
    <mergeCell ref="A63:F63"/>
    <mergeCell ref="D41:F41"/>
    <mergeCell ref="D50:F50"/>
    <mergeCell ref="A43:I43"/>
    <mergeCell ref="C60:E60"/>
    <mergeCell ref="A61:E61"/>
    <mergeCell ref="H62:I62"/>
    <mergeCell ref="D37:F37"/>
    <mergeCell ref="D25:F25"/>
  </mergeCells>
  <printOptions horizontalCentered="1"/>
  <pageMargins left="0.43307086614173229" right="0.31496062992125984" top="0.74803149606299213" bottom="0.31496062992125984" header="0.31496062992125984" footer="0.23622047244094491"/>
  <pageSetup paperSize="9" fitToHeight="0" orientation="landscape" r:id="rId1"/>
  <ignoredErrors>
    <ignoredError sqref="H1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zoomScale="86" zoomScaleNormal="86" workbookViewId="0">
      <selection activeCell="N33" sqref="N33"/>
    </sheetView>
  </sheetViews>
  <sheetFormatPr defaultColWidth="8.85546875" defaultRowHeight="15" x14ac:dyDescent="0.25"/>
  <cols>
    <col min="1" max="1" width="5.85546875" customWidth="1"/>
    <col min="4" max="4" width="12.140625" customWidth="1"/>
    <col min="5" max="5" width="10.85546875" customWidth="1"/>
  </cols>
  <sheetData>
    <row r="1" spans="1:10" ht="21" x14ac:dyDescent="0.35">
      <c r="A1" s="254" t="s">
        <v>82</v>
      </c>
      <c r="B1" s="254"/>
      <c r="C1" s="254"/>
      <c r="D1" s="254"/>
      <c r="E1" s="254"/>
      <c r="F1" s="254"/>
      <c r="G1" s="254"/>
      <c r="H1" s="254"/>
      <c r="I1" s="254"/>
    </row>
    <row r="3" spans="1:10" ht="15" customHeight="1" x14ac:dyDescent="0.25">
      <c r="A3" s="273" t="s">
        <v>57</v>
      </c>
      <c r="B3" s="273"/>
      <c r="C3" s="273"/>
      <c r="D3" s="273"/>
      <c r="E3" s="273"/>
      <c r="F3" s="273"/>
      <c r="G3" s="273"/>
      <c r="H3" s="273"/>
      <c r="I3" s="273"/>
      <c r="J3" s="28"/>
    </row>
    <row r="4" spans="1:10" ht="30" customHeight="1" x14ac:dyDescent="0.25">
      <c r="A4" s="25" t="s">
        <v>28</v>
      </c>
      <c r="B4" s="263" t="s">
        <v>58</v>
      </c>
      <c r="C4" s="263"/>
      <c r="D4" s="263"/>
      <c r="E4" s="263" t="s">
        <v>59</v>
      </c>
      <c r="F4" s="263"/>
      <c r="G4" s="25" t="s">
        <v>21</v>
      </c>
      <c r="H4" s="263" t="s">
        <v>60</v>
      </c>
      <c r="I4" s="263"/>
      <c r="J4" s="28"/>
    </row>
    <row r="5" spans="1:10" ht="30" customHeight="1" x14ac:dyDescent="0.25">
      <c r="A5" s="23">
        <v>1</v>
      </c>
      <c r="B5" s="256" t="s">
        <v>87</v>
      </c>
      <c r="C5" s="256"/>
      <c r="D5" s="256"/>
      <c r="E5" s="270">
        <v>45231</v>
      </c>
      <c r="F5" s="256"/>
      <c r="G5" s="23" t="s">
        <v>19</v>
      </c>
      <c r="H5" s="271">
        <v>2.8357085214027702</v>
      </c>
      <c r="I5" s="272"/>
      <c r="J5" s="28"/>
    </row>
    <row r="6" spans="1:10" ht="15" customHeight="1" x14ac:dyDescent="0.25">
      <c r="A6" s="23">
        <v>2</v>
      </c>
      <c r="B6" s="256" t="s">
        <v>24</v>
      </c>
      <c r="C6" s="256"/>
      <c r="D6" s="256"/>
      <c r="E6" s="270">
        <v>45231</v>
      </c>
      <c r="F6" s="256"/>
      <c r="G6" s="23" t="s">
        <v>19</v>
      </c>
      <c r="H6" s="271">
        <v>3.1843065534303499</v>
      </c>
      <c r="I6" s="272"/>
      <c r="J6" s="28"/>
    </row>
    <row r="7" spans="1:10" ht="15" customHeight="1" x14ac:dyDescent="0.25">
      <c r="A7" s="23">
        <v>3</v>
      </c>
      <c r="B7" s="256" t="s">
        <v>23</v>
      </c>
      <c r="C7" s="256"/>
      <c r="D7" s="256"/>
      <c r="E7" s="270">
        <v>45231</v>
      </c>
      <c r="F7" s="256"/>
      <c r="G7" s="23" t="s">
        <v>19</v>
      </c>
      <c r="H7" s="271">
        <v>3.9694370785778501</v>
      </c>
      <c r="I7" s="272"/>
      <c r="J7" s="28"/>
    </row>
    <row r="8" spans="1:10" x14ac:dyDescent="0.25">
      <c r="A8" s="17"/>
      <c r="B8" s="28"/>
      <c r="C8" s="28"/>
      <c r="D8" s="28"/>
      <c r="E8" s="28"/>
      <c r="F8" s="28"/>
      <c r="G8" s="28"/>
      <c r="H8" s="28"/>
      <c r="I8" s="28"/>
      <c r="J8" s="28"/>
    </row>
    <row r="9" spans="1:10" ht="15" customHeight="1" x14ac:dyDescent="0.25">
      <c r="A9" s="274" t="s">
        <v>61</v>
      </c>
      <c r="B9" s="274"/>
      <c r="C9" s="274"/>
      <c r="D9" s="274"/>
      <c r="E9" s="274"/>
      <c r="F9" s="274"/>
      <c r="G9" s="274"/>
      <c r="H9" s="28"/>
      <c r="I9" s="28"/>
      <c r="J9" s="28"/>
    </row>
    <row r="10" spans="1:10" ht="15" customHeight="1" x14ac:dyDescent="0.25">
      <c r="A10" s="274" t="s">
        <v>74</v>
      </c>
      <c r="B10" s="274"/>
      <c r="C10" s="274"/>
      <c r="D10" s="274"/>
      <c r="E10" s="274"/>
      <c r="F10" s="274"/>
      <c r="G10" s="274"/>
      <c r="H10" s="28"/>
      <c r="I10" s="28"/>
      <c r="J10" s="28"/>
    </row>
    <row r="11" spans="1:10" x14ac:dyDescent="0.25">
      <c r="A11" s="274" t="s">
        <v>75</v>
      </c>
      <c r="B11" s="274"/>
      <c r="C11" s="274"/>
      <c r="D11" s="274"/>
      <c r="E11" s="274"/>
      <c r="F11" s="274"/>
      <c r="G11" s="274"/>
      <c r="H11" s="28"/>
      <c r="I11" s="28"/>
      <c r="J11" s="28"/>
    </row>
    <row r="12" spans="1:10" x14ac:dyDescent="0.25">
      <c r="A12" s="263" t="s">
        <v>62</v>
      </c>
      <c r="B12" s="263"/>
      <c r="C12" s="263"/>
      <c r="D12" s="263"/>
      <c r="E12" s="263" t="s">
        <v>63</v>
      </c>
      <c r="F12" s="263"/>
      <c r="G12" s="263"/>
      <c r="H12" s="28"/>
      <c r="I12" s="28"/>
      <c r="J12" s="28"/>
    </row>
    <row r="13" spans="1:10" x14ac:dyDescent="0.25">
      <c r="A13" s="27">
        <v>1</v>
      </c>
      <c r="B13" s="267" t="s">
        <v>76</v>
      </c>
      <c r="C13" s="267"/>
      <c r="D13" s="119">
        <v>41821</v>
      </c>
      <c r="E13" s="266">
        <v>270.23700000000002</v>
      </c>
      <c r="F13" s="266"/>
      <c r="G13" s="266"/>
      <c r="H13" s="28"/>
      <c r="I13" s="28"/>
      <c r="J13" s="28"/>
    </row>
    <row r="14" spans="1:10" x14ac:dyDescent="0.25">
      <c r="A14" s="27">
        <v>2</v>
      </c>
      <c r="B14" s="267" t="s">
        <v>77</v>
      </c>
      <c r="C14" s="267"/>
      <c r="D14" s="37">
        <v>45231</v>
      </c>
      <c r="E14" s="268">
        <v>559.39599999999996</v>
      </c>
      <c r="F14" s="268"/>
      <c r="G14" s="268"/>
      <c r="H14" s="28"/>
      <c r="I14" s="28"/>
      <c r="J14" s="28"/>
    </row>
    <row r="15" spans="1:10" x14ac:dyDescent="0.25">
      <c r="A15" s="27">
        <v>3</v>
      </c>
      <c r="B15" s="267" t="s">
        <v>78</v>
      </c>
      <c r="C15" s="267"/>
      <c r="D15" s="50">
        <v>286</v>
      </c>
      <c r="E15" s="269"/>
      <c r="F15" s="269"/>
      <c r="G15" s="269"/>
      <c r="H15" s="28"/>
      <c r="I15" s="28"/>
      <c r="J15" s="28"/>
    </row>
    <row r="16" spans="1:10" x14ac:dyDescent="0.25">
      <c r="A16" s="264" t="s">
        <v>79</v>
      </c>
      <c r="B16" s="264"/>
      <c r="C16" s="264"/>
      <c r="D16" s="264"/>
      <c r="E16" s="265">
        <f>((26.939+(0.253*D15))*(E14/E13))</f>
        <v>205.54677787275611</v>
      </c>
      <c r="F16" s="265"/>
      <c r="G16" s="265"/>
      <c r="H16" s="28"/>
      <c r="I16" s="28"/>
      <c r="J16" s="28"/>
    </row>
    <row r="17" spans="1:10" x14ac:dyDescent="0.25">
      <c r="A17" s="19"/>
      <c r="B17" s="20"/>
      <c r="C17" s="20"/>
      <c r="D17" s="20"/>
      <c r="E17" s="21"/>
      <c r="F17" s="21"/>
      <c r="G17" s="21"/>
      <c r="H17" s="28"/>
      <c r="I17" s="28"/>
      <c r="J17" s="28"/>
    </row>
    <row r="18" spans="1:10" ht="15" customHeight="1" x14ac:dyDescent="0.25">
      <c r="A18" s="260" t="s">
        <v>64</v>
      </c>
      <c r="B18" s="261"/>
      <c r="C18" s="261"/>
      <c r="D18" s="261"/>
      <c r="E18" s="261"/>
      <c r="F18" s="261"/>
      <c r="G18" s="261"/>
      <c r="H18" s="261"/>
      <c r="I18" s="261"/>
      <c r="J18" s="262"/>
    </row>
    <row r="19" spans="1:10" ht="30" customHeight="1" x14ac:dyDescent="0.25">
      <c r="A19" s="25" t="s">
        <v>28</v>
      </c>
      <c r="B19" s="263" t="s">
        <v>58</v>
      </c>
      <c r="C19" s="263"/>
      <c r="D19" s="263"/>
      <c r="E19" s="25" t="s">
        <v>65</v>
      </c>
      <c r="F19" s="263" t="s">
        <v>66</v>
      </c>
      <c r="G19" s="263"/>
      <c r="H19" s="263"/>
      <c r="I19" s="263" t="s">
        <v>67</v>
      </c>
      <c r="J19" s="263"/>
    </row>
    <row r="20" spans="1:10" ht="30" customHeight="1" x14ac:dyDescent="0.25">
      <c r="A20" s="23">
        <v>1</v>
      </c>
      <c r="B20" s="256" t="s">
        <v>87</v>
      </c>
      <c r="C20" s="256"/>
      <c r="D20" s="256"/>
      <c r="E20" s="18">
        <v>0.17</v>
      </c>
      <c r="F20" s="256" t="s">
        <v>68</v>
      </c>
      <c r="G20" s="256"/>
      <c r="H20" s="256"/>
      <c r="I20" s="257">
        <f>(H5*1000)/(1-E20)</f>
        <v>3416.5162908467114</v>
      </c>
      <c r="J20" s="257"/>
    </row>
    <row r="21" spans="1:10" ht="15" customHeight="1" x14ac:dyDescent="0.25">
      <c r="A21" s="23">
        <v>2</v>
      </c>
      <c r="B21" s="256" t="s">
        <v>24</v>
      </c>
      <c r="C21" s="256"/>
      <c r="D21" s="256"/>
      <c r="E21" s="18">
        <v>0.17</v>
      </c>
      <c r="F21" s="256" t="s">
        <v>68</v>
      </c>
      <c r="G21" s="256"/>
      <c r="H21" s="256"/>
      <c r="I21" s="257">
        <f>(H6*1000)/(1-E21)</f>
        <v>3836.5139197956028</v>
      </c>
      <c r="J21" s="257"/>
    </row>
    <row r="22" spans="1:10" ht="15" customHeight="1" x14ac:dyDescent="0.25">
      <c r="A22" s="23">
        <v>3</v>
      </c>
      <c r="B22" s="256" t="s">
        <v>23</v>
      </c>
      <c r="C22" s="256"/>
      <c r="D22" s="256"/>
      <c r="E22" s="18">
        <v>0.17</v>
      </c>
      <c r="F22" s="256" t="s">
        <v>68</v>
      </c>
      <c r="G22" s="256"/>
      <c r="H22" s="256"/>
      <c r="I22" s="257">
        <f>(H7*1000)/(1-E22)</f>
        <v>4782.4543115395791</v>
      </c>
      <c r="J22" s="257"/>
    </row>
    <row r="23" spans="1:10" x14ac:dyDescent="0.25">
      <c r="A23" s="26"/>
      <c r="B23" s="28"/>
      <c r="C23" s="28"/>
      <c r="D23" s="28"/>
      <c r="E23" s="28"/>
      <c r="F23" s="28"/>
      <c r="G23" s="28"/>
      <c r="H23" s="28"/>
      <c r="I23" s="28"/>
      <c r="J23" s="28"/>
    </row>
    <row r="24" spans="1:10" ht="15" customHeight="1" x14ac:dyDescent="0.25">
      <c r="A24" s="260" t="s">
        <v>69</v>
      </c>
      <c r="B24" s="261"/>
      <c r="C24" s="261"/>
      <c r="D24" s="261"/>
      <c r="E24" s="261"/>
      <c r="F24" s="261"/>
      <c r="G24" s="261"/>
      <c r="H24" s="261"/>
      <c r="I24" s="261"/>
      <c r="J24" s="262"/>
    </row>
    <row r="25" spans="1:10" ht="30" customHeight="1" x14ac:dyDescent="0.25">
      <c r="A25" s="25" t="s">
        <v>28</v>
      </c>
      <c r="B25" s="263" t="s">
        <v>58</v>
      </c>
      <c r="C25" s="263"/>
      <c r="D25" s="263"/>
      <c r="E25" s="25" t="s">
        <v>65</v>
      </c>
      <c r="F25" s="263" t="s">
        <v>66</v>
      </c>
      <c r="G25" s="263"/>
      <c r="H25" s="263"/>
      <c r="I25" s="263" t="s">
        <v>67</v>
      </c>
      <c r="J25" s="263"/>
    </row>
    <row r="26" spans="1:10" ht="27.75" customHeight="1" x14ac:dyDescent="0.25">
      <c r="A26" s="23">
        <v>1</v>
      </c>
      <c r="B26" s="256" t="s">
        <v>87</v>
      </c>
      <c r="C26" s="256"/>
      <c r="D26" s="256"/>
      <c r="E26" s="18">
        <v>0.1769</v>
      </c>
      <c r="F26" s="256" t="s">
        <v>70</v>
      </c>
      <c r="G26" s="256"/>
      <c r="H26" s="256"/>
      <c r="I26" s="257">
        <f>I20*(1+E26)</f>
        <v>4020.898022697495</v>
      </c>
      <c r="J26" s="257"/>
    </row>
    <row r="27" spans="1:10" ht="15" customHeight="1" x14ac:dyDescent="0.25">
      <c r="A27" s="23">
        <v>2</v>
      </c>
      <c r="B27" s="256" t="s">
        <v>24</v>
      </c>
      <c r="C27" s="256"/>
      <c r="D27" s="256"/>
      <c r="E27" s="18">
        <v>0.1769</v>
      </c>
      <c r="F27" s="256" t="s">
        <v>70</v>
      </c>
      <c r="G27" s="256"/>
      <c r="H27" s="256"/>
      <c r="I27" s="257">
        <f>I21*(1+E27)</f>
        <v>4515.1932322074454</v>
      </c>
      <c r="J27" s="257"/>
    </row>
    <row r="28" spans="1:10" ht="15" customHeight="1" x14ac:dyDescent="0.25">
      <c r="A28" s="23">
        <v>3</v>
      </c>
      <c r="B28" s="256" t="s">
        <v>23</v>
      </c>
      <c r="C28" s="256"/>
      <c r="D28" s="256"/>
      <c r="E28" s="18">
        <v>0.1769</v>
      </c>
      <c r="F28" s="256" t="s">
        <v>70</v>
      </c>
      <c r="G28" s="256"/>
      <c r="H28" s="256"/>
      <c r="I28" s="257">
        <f>I22*(1+E28)</f>
        <v>5628.470479250931</v>
      </c>
      <c r="J28" s="257"/>
    </row>
    <row r="29" spans="1:10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</row>
    <row r="30" spans="1:10" ht="15" customHeight="1" x14ac:dyDescent="0.25">
      <c r="A30" s="260" t="s">
        <v>71</v>
      </c>
      <c r="B30" s="261"/>
      <c r="C30" s="261"/>
      <c r="D30" s="261"/>
      <c r="E30" s="261"/>
      <c r="F30" s="261"/>
      <c r="G30" s="261"/>
      <c r="H30" s="261"/>
      <c r="I30" s="261"/>
      <c r="J30" s="262"/>
    </row>
    <row r="31" spans="1:10" ht="30" x14ac:dyDescent="0.25">
      <c r="A31" s="25" t="s">
        <v>28</v>
      </c>
      <c r="B31" s="263" t="s">
        <v>58</v>
      </c>
      <c r="C31" s="263"/>
      <c r="D31" s="263"/>
      <c r="E31" s="25" t="s">
        <v>72</v>
      </c>
      <c r="F31" s="263" t="s">
        <v>73</v>
      </c>
      <c r="G31" s="263"/>
      <c r="H31" s="263"/>
      <c r="I31" s="263" t="s">
        <v>67</v>
      </c>
      <c r="J31" s="263"/>
    </row>
    <row r="32" spans="1:10" ht="31.5" customHeight="1" x14ac:dyDescent="0.25">
      <c r="A32" s="23">
        <v>1</v>
      </c>
      <c r="B32" s="256" t="s">
        <v>87</v>
      </c>
      <c r="C32" s="256"/>
      <c r="D32" s="256"/>
      <c r="E32" s="24">
        <f>E16</f>
        <v>205.54677787275611</v>
      </c>
      <c r="F32" s="257">
        <f>I26</f>
        <v>4020.898022697495</v>
      </c>
      <c r="G32" s="257"/>
      <c r="H32" s="257"/>
      <c r="I32" s="258">
        <f>E32+F32</f>
        <v>4226.4448005702507</v>
      </c>
      <c r="J32" s="259"/>
    </row>
    <row r="33" spans="1:15" ht="15" customHeight="1" x14ac:dyDescent="0.25">
      <c r="A33" s="23">
        <v>2</v>
      </c>
      <c r="B33" s="256" t="s">
        <v>24</v>
      </c>
      <c r="C33" s="256"/>
      <c r="D33" s="256"/>
      <c r="E33" s="24">
        <f>E16</f>
        <v>205.54677787275611</v>
      </c>
      <c r="F33" s="257">
        <f>I27</f>
        <v>4515.1932322074454</v>
      </c>
      <c r="G33" s="257"/>
      <c r="H33" s="257"/>
      <c r="I33" s="258">
        <f t="shared" ref="I33:I34" si="0">E33+F33</f>
        <v>4720.7400100802015</v>
      </c>
      <c r="J33" s="259"/>
    </row>
    <row r="34" spans="1:15" ht="15" customHeight="1" x14ac:dyDescent="0.25">
      <c r="A34" s="23">
        <v>3</v>
      </c>
      <c r="B34" s="256" t="s">
        <v>23</v>
      </c>
      <c r="C34" s="256"/>
      <c r="D34" s="256"/>
      <c r="E34" s="24">
        <f>E16</f>
        <v>205.54677787275611</v>
      </c>
      <c r="F34" s="257">
        <f>I28</f>
        <v>5628.470479250931</v>
      </c>
      <c r="G34" s="257"/>
      <c r="H34" s="257"/>
      <c r="I34" s="258">
        <f t="shared" si="0"/>
        <v>5834.0172571236872</v>
      </c>
      <c r="J34" s="259"/>
    </row>
    <row r="36" spans="1:15" ht="15.75" x14ac:dyDescent="0.25">
      <c r="A36" s="255" t="s">
        <v>256</v>
      </c>
      <c r="B36" s="255"/>
      <c r="C36" s="255"/>
      <c r="D36" s="255"/>
      <c r="E36" s="255"/>
      <c r="F36" s="255"/>
      <c r="G36" s="255"/>
      <c r="H36" s="255"/>
      <c r="I36" s="255"/>
      <c r="J36" s="255"/>
      <c r="K36" s="35"/>
      <c r="L36" s="35"/>
      <c r="M36" s="35"/>
      <c r="N36" s="35"/>
      <c r="O36" s="35"/>
    </row>
    <row r="38" spans="1:15" ht="15.75" x14ac:dyDescent="0.25">
      <c r="A38" s="221" t="s">
        <v>84</v>
      </c>
      <c r="B38" s="221"/>
      <c r="C38" s="221"/>
      <c r="D38" s="221"/>
      <c r="E38" s="221"/>
      <c r="F38" s="221"/>
      <c r="G38" s="221"/>
      <c r="H38" s="221"/>
      <c r="I38" s="221"/>
      <c r="J38" s="221"/>
      <c r="K38" s="36"/>
      <c r="L38" s="36"/>
      <c r="M38" s="36"/>
      <c r="N38" s="36"/>
      <c r="O38" s="36"/>
    </row>
    <row r="39" spans="1:15" ht="15.75" x14ac:dyDescent="0.25">
      <c r="A39" s="217" t="s">
        <v>83</v>
      </c>
      <c r="B39" s="217"/>
      <c r="C39" s="217"/>
      <c r="D39" s="217"/>
      <c r="E39" s="217"/>
      <c r="F39" s="217"/>
      <c r="G39" s="217"/>
      <c r="H39" s="217"/>
      <c r="I39" s="217"/>
      <c r="J39" s="217"/>
      <c r="K39" s="35"/>
      <c r="L39" s="35"/>
      <c r="M39" s="35"/>
      <c r="N39" s="35"/>
      <c r="O39" s="35"/>
    </row>
    <row r="40" spans="1:15" ht="15.75" x14ac:dyDescent="0.25">
      <c r="A40" s="217" t="s">
        <v>240</v>
      </c>
      <c r="B40" s="217"/>
      <c r="C40" s="217"/>
      <c r="D40" s="217"/>
      <c r="E40" s="217"/>
      <c r="F40" s="217"/>
      <c r="G40" s="217"/>
      <c r="H40" s="217"/>
      <c r="I40" s="217"/>
      <c r="J40" s="217"/>
      <c r="K40" s="35"/>
      <c r="L40" s="35"/>
      <c r="M40" s="35"/>
      <c r="N40" s="35"/>
      <c r="O40" s="35"/>
    </row>
  </sheetData>
  <mergeCells count="70">
    <mergeCell ref="A9:G9"/>
    <mergeCell ref="A10:G10"/>
    <mergeCell ref="A11:G11"/>
    <mergeCell ref="A12:D12"/>
    <mergeCell ref="E12:G12"/>
    <mergeCell ref="A3:I3"/>
    <mergeCell ref="B4:D4"/>
    <mergeCell ref="E4:F4"/>
    <mergeCell ref="H4:I4"/>
    <mergeCell ref="B5:D5"/>
    <mergeCell ref="E5:F5"/>
    <mergeCell ref="B6:D6"/>
    <mergeCell ref="E6:F6"/>
    <mergeCell ref="B7:D7"/>
    <mergeCell ref="E7:F7"/>
    <mergeCell ref="H5:I5"/>
    <mergeCell ref="H6:I6"/>
    <mergeCell ref="H7:I7"/>
    <mergeCell ref="E13:G13"/>
    <mergeCell ref="B14:C14"/>
    <mergeCell ref="E14:G14"/>
    <mergeCell ref="B15:C15"/>
    <mergeCell ref="E15:G15"/>
    <mergeCell ref="B13:C13"/>
    <mergeCell ref="A16:D16"/>
    <mergeCell ref="E16:G16"/>
    <mergeCell ref="B20:D20"/>
    <mergeCell ref="F20:H20"/>
    <mergeCell ref="I20:J20"/>
    <mergeCell ref="A18:J18"/>
    <mergeCell ref="B19:D19"/>
    <mergeCell ref="F19:H19"/>
    <mergeCell ref="I19:J19"/>
    <mergeCell ref="B21:D21"/>
    <mergeCell ref="F21:H21"/>
    <mergeCell ref="I21:J21"/>
    <mergeCell ref="B22:D22"/>
    <mergeCell ref="F22:H22"/>
    <mergeCell ref="I22:J22"/>
    <mergeCell ref="A24:J24"/>
    <mergeCell ref="B25:D25"/>
    <mergeCell ref="F25:H25"/>
    <mergeCell ref="I25:J25"/>
    <mergeCell ref="B26:D26"/>
    <mergeCell ref="F26:H26"/>
    <mergeCell ref="I26:J26"/>
    <mergeCell ref="F31:H31"/>
    <mergeCell ref="I31:J31"/>
    <mergeCell ref="B27:D27"/>
    <mergeCell ref="F27:H27"/>
    <mergeCell ref="I27:J27"/>
    <mergeCell ref="B28:D28"/>
    <mergeCell ref="F28:H28"/>
    <mergeCell ref="I28:J28"/>
    <mergeCell ref="A1:I1"/>
    <mergeCell ref="A36:J36"/>
    <mergeCell ref="A39:J39"/>
    <mergeCell ref="A40:J40"/>
    <mergeCell ref="A38:J38"/>
    <mergeCell ref="B34:D34"/>
    <mergeCell ref="F34:H34"/>
    <mergeCell ref="I34:J34"/>
    <mergeCell ref="B32:D32"/>
    <mergeCell ref="F32:H32"/>
    <mergeCell ref="I32:J32"/>
    <mergeCell ref="B33:D33"/>
    <mergeCell ref="F33:H33"/>
    <mergeCell ref="I33:J33"/>
    <mergeCell ref="A30:J30"/>
    <mergeCell ref="B31:D31"/>
  </mergeCells>
  <pageMargins left="0.51181102362204722" right="0.51181102362204722" top="0.78740157480314965" bottom="0.78740157480314965" header="0.31496062992125984" footer="0.31496062992125984"/>
  <pageSetup paperSize="9" scale="99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workbookViewId="0">
      <selection activeCell="O49" sqref="O49"/>
    </sheetView>
  </sheetViews>
  <sheetFormatPr defaultColWidth="8.85546875" defaultRowHeight="15" x14ac:dyDescent="0.25"/>
  <cols>
    <col min="1" max="1" width="14.42578125" bestFit="1" customWidth="1"/>
    <col min="2" max="3" width="14.42578125" customWidth="1"/>
    <col min="4" max="4" width="35.42578125" customWidth="1"/>
    <col min="5" max="8" width="3.7109375" customWidth="1"/>
    <col min="9" max="9" width="17.85546875" customWidth="1"/>
    <col min="10" max="10" width="14.5703125" customWidth="1"/>
    <col min="11" max="20" width="3.7109375" customWidth="1"/>
    <col min="21" max="21" width="18.7109375" customWidth="1"/>
    <col min="22" max="22" width="17.28515625" customWidth="1"/>
    <col min="23" max="23" width="8.28515625" customWidth="1"/>
    <col min="24" max="24" width="15.42578125" customWidth="1"/>
  </cols>
  <sheetData>
    <row r="1" spans="1:22" x14ac:dyDescent="0.25">
      <c r="A1" s="135"/>
      <c r="B1" s="136"/>
      <c r="C1" s="136"/>
      <c r="D1" s="136"/>
      <c r="E1" s="293" t="s">
        <v>88</v>
      </c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4"/>
    </row>
    <row r="2" spans="1:22" x14ac:dyDescent="0.25">
      <c r="A2" s="137"/>
      <c r="B2" s="161"/>
      <c r="C2" s="161"/>
      <c r="D2" s="138"/>
      <c r="E2" s="295" t="s">
        <v>234</v>
      </c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6"/>
    </row>
    <row r="3" spans="1:22" x14ac:dyDescent="0.25">
      <c r="A3" s="137"/>
      <c r="B3" s="161"/>
      <c r="C3" s="161"/>
      <c r="D3" s="139"/>
      <c r="E3" s="295" t="s">
        <v>93</v>
      </c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6"/>
    </row>
    <row r="4" spans="1:22" ht="19.5" customHeight="1" thickBot="1" x14ac:dyDescent="0.3">
      <c r="A4" s="140"/>
      <c r="B4" s="178"/>
      <c r="C4" s="178"/>
      <c r="D4" s="141"/>
      <c r="E4" s="297" t="s">
        <v>205</v>
      </c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8"/>
    </row>
    <row r="5" spans="1:22" x14ac:dyDescent="0.25">
      <c r="A5" s="148" t="s">
        <v>28</v>
      </c>
      <c r="B5" s="306" t="s">
        <v>206</v>
      </c>
      <c r="C5" s="307"/>
      <c r="D5" s="308"/>
      <c r="E5" s="299" t="s">
        <v>207</v>
      </c>
      <c r="F5" s="300"/>
      <c r="G5" s="300"/>
      <c r="H5" s="301"/>
      <c r="I5" s="151" t="s">
        <v>208</v>
      </c>
      <c r="J5" s="149" t="s">
        <v>209</v>
      </c>
    </row>
    <row r="6" spans="1:22" ht="15" customHeight="1" x14ac:dyDescent="0.25">
      <c r="A6" s="159">
        <v>1</v>
      </c>
      <c r="B6" s="191" t="s">
        <v>145</v>
      </c>
      <c r="C6" s="192"/>
      <c r="D6" s="193"/>
      <c r="E6" s="290">
        <v>1</v>
      </c>
      <c r="F6" s="291"/>
      <c r="G6" s="291"/>
      <c r="H6" s="292"/>
      <c r="I6" s="152">
        <f>ORÇAMENTO!F58</f>
        <v>16231.588331500001</v>
      </c>
      <c r="J6" s="143">
        <f>I6/$I$44</f>
        <v>5.5371843684731407E-2</v>
      </c>
      <c r="K6" s="155"/>
    </row>
    <row r="7" spans="1:22" ht="15" customHeight="1" x14ac:dyDescent="0.25">
      <c r="A7" s="159">
        <v>2</v>
      </c>
      <c r="B7" s="191" t="s">
        <v>147</v>
      </c>
      <c r="C7" s="192"/>
      <c r="D7" s="193"/>
      <c r="E7" s="290">
        <f>E6</f>
        <v>1</v>
      </c>
      <c r="F7" s="291"/>
      <c r="G7" s="291"/>
      <c r="H7" s="292"/>
      <c r="I7" s="153">
        <f>ORÇAMENTO!F59</f>
        <v>5627.9132240000008</v>
      </c>
      <c r="J7" s="143">
        <f t="shared" ref="J7:J43" si="0">I7/$I$44</f>
        <v>1.9198856263856621E-2</v>
      </c>
      <c r="K7" s="155"/>
    </row>
    <row r="8" spans="1:22" ht="15" customHeight="1" x14ac:dyDescent="0.25">
      <c r="A8" s="159">
        <v>3</v>
      </c>
      <c r="B8" s="191" t="s">
        <v>149</v>
      </c>
      <c r="C8" s="192"/>
      <c r="D8" s="193"/>
      <c r="E8" s="290">
        <v>1</v>
      </c>
      <c r="F8" s="291"/>
      <c r="G8" s="291"/>
      <c r="H8" s="292"/>
      <c r="I8" s="153">
        <f>ORÇAMENTO!F60</f>
        <v>10882.984399999999</v>
      </c>
      <c r="J8" s="143">
        <f t="shared" si="0"/>
        <v>3.7125812872589141E-2</v>
      </c>
    </row>
    <row r="9" spans="1:22" ht="15" customHeight="1" x14ac:dyDescent="0.25">
      <c r="A9" s="159">
        <v>4</v>
      </c>
      <c r="B9" s="191" t="s">
        <v>171</v>
      </c>
      <c r="C9" s="192"/>
      <c r="D9" s="193"/>
      <c r="E9" s="290">
        <v>1</v>
      </c>
      <c r="F9" s="291"/>
      <c r="G9" s="291"/>
      <c r="H9" s="292"/>
      <c r="I9" s="153">
        <f>ORÇAMENTO!J7</f>
        <v>401.14440000000002</v>
      </c>
      <c r="J9" s="143">
        <f t="shared" si="0"/>
        <v>1.3684492582096367E-3</v>
      </c>
    </row>
    <row r="10" spans="1:22" ht="15" customHeight="1" x14ac:dyDescent="0.25">
      <c r="A10" s="159">
        <v>5</v>
      </c>
      <c r="B10" s="191" t="s">
        <v>13</v>
      </c>
      <c r="C10" s="192"/>
      <c r="D10" s="193"/>
      <c r="E10" s="290">
        <v>1</v>
      </c>
      <c r="F10" s="291"/>
      <c r="G10" s="291"/>
      <c r="H10" s="292"/>
      <c r="I10" s="153">
        <f>ORÇAMENTO!J8</f>
        <v>423.43020000000001</v>
      </c>
      <c r="J10" s="143">
        <f t="shared" si="0"/>
        <v>1.4444742169990609E-3</v>
      </c>
    </row>
    <row r="11" spans="1:22" ht="15" customHeight="1" x14ac:dyDescent="0.25">
      <c r="A11" s="159">
        <v>6</v>
      </c>
      <c r="B11" s="191" t="s">
        <v>161</v>
      </c>
      <c r="C11" s="192"/>
      <c r="D11" s="193"/>
      <c r="E11" s="290">
        <v>1</v>
      </c>
      <c r="F11" s="291"/>
      <c r="G11" s="291"/>
      <c r="H11" s="292"/>
      <c r="I11" s="153">
        <f>ORÇAMENTO!J9</f>
        <v>410.05871999999999</v>
      </c>
      <c r="J11" s="143">
        <f t="shared" si="0"/>
        <v>1.3988592417254063E-3</v>
      </c>
    </row>
    <row r="12" spans="1:22" ht="15" customHeight="1" x14ac:dyDescent="0.25">
      <c r="A12" s="159">
        <v>7</v>
      </c>
      <c r="B12" s="228" t="s">
        <v>223</v>
      </c>
      <c r="C12" s="229"/>
      <c r="D12" s="230"/>
      <c r="E12" s="290">
        <v>1</v>
      </c>
      <c r="F12" s="291"/>
      <c r="G12" s="291"/>
      <c r="H12" s="292"/>
      <c r="I12" s="153">
        <f>ORÇAMENTO!J10</f>
        <v>6963.4277999999995</v>
      </c>
      <c r="J12" s="143">
        <f t="shared" si="0"/>
        <v>2.3754781588640802E-2</v>
      </c>
    </row>
    <row r="13" spans="1:22" ht="15" customHeight="1" x14ac:dyDescent="0.25">
      <c r="A13" s="159">
        <v>8</v>
      </c>
      <c r="B13" s="191" t="s">
        <v>216</v>
      </c>
      <c r="C13" s="192"/>
      <c r="D13" s="193"/>
      <c r="E13" s="290">
        <v>1</v>
      </c>
      <c r="F13" s="291"/>
      <c r="G13" s="291"/>
      <c r="H13" s="292"/>
      <c r="I13" s="153">
        <f>ORÇAMENTO!J11</f>
        <v>10726.952560000002</v>
      </c>
      <c r="J13" s="143">
        <f t="shared" si="0"/>
        <v>3.6593531590075702E-2</v>
      </c>
    </row>
    <row r="14" spans="1:22" ht="15" customHeight="1" x14ac:dyDescent="0.25">
      <c r="A14" s="159">
        <v>9</v>
      </c>
      <c r="B14" s="191" t="s">
        <v>224</v>
      </c>
      <c r="C14" s="192"/>
      <c r="D14" s="193"/>
      <c r="E14" s="290">
        <v>1</v>
      </c>
      <c r="F14" s="291"/>
      <c r="G14" s="291"/>
      <c r="H14" s="292"/>
      <c r="I14" s="153">
        <f>ORÇAMENTO!J12</f>
        <v>18300.322444000001</v>
      </c>
      <c r="J14" s="143">
        <f t="shared" si="0"/>
        <v>6.2429047179741175E-2</v>
      </c>
    </row>
    <row r="15" spans="1:22" ht="15" customHeight="1" x14ac:dyDescent="0.25">
      <c r="A15" s="159">
        <v>10</v>
      </c>
      <c r="B15" s="225" t="s">
        <v>85</v>
      </c>
      <c r="C15" s="226"/>
      <c r="D15" s="227"/>
      <c r="E15" s="290">
        <v>1</v>
      </c>
      <c r="F15" s="291"/>
      <c r="G15" s="291"/>
      <c r="H15" s="292"/>
      <c r="I15" s="153">
        <f>ORÇAMENTO!J13</f>
        <v>47356.756379999999</v>
      </c>
      <c r="J15" s="143">
        <f t="shared" si="0"/>
        <v>0.16155109765816367</v>
      </c>
    </row>
    <row r="16" spans="1:22" ht="15" customHeight="1" x14ac:dyDescent="0.25">
      <c r="A16" s="159">
        <v>11</v>
      </c>
      <c r="B16" s="191" t="s">
        <v>198</v>
      </c>
      <c r="C16" s="192"/>
      <c r="D16" s="193"/>
      <c r="E16" s="290">
        <v>1</v>
      </c>
      <c r="F16" s="291"/>
      <c r="G16" s="291"/>
      <c r="H16" s="292"/>
      <c r="I16" s="153">
        <f>ORÇAMENTO!J14</f>
        <v>8031.5099999999984</v>
      </c>
      <c r="J16" s="143">
        <f t="shared" si="0"/>
        <v>2.7398397938007552E-2</v>
      </c>
    </row>
    <row r="17" spans="1:10" ht="15" customHeight="1" x14ac:dyDescent="0.25">
      <c r="A17" s="159">
        <v>12</v>
      </c>
      <c r="B17" s="191" t="s">
        <v>162</v>
      </c>
      <c r="C17" s="192"/>
      <c r="D17" s="193"/>
      <c r="E17" s="290">
        <v>1</v>
      </c>
      <c r="F17" s="291"/>
      <c r="G17" s="291"/>
      <c r="H17" s="292"/>
      <c r="I17" s="153">
        <f>ORÇAMENTO!J15</f>
        <v>9044.4155999999984</v>
      </c>
      <c r="J17" s="143">
        <f t="shared" si="0"/>
        <v>3.0853786862685015E-2</v>
      </c>
    </row>
    <row r="18" spans="1:10" x14ac:dyDescent="0.25">
      <c r="A18" s="159">
        <v>13</v>
      </c>
      <c r="B18" s="191" t="s">
        <v>199</v>
      </c>
      <c r="C18" s="192"/>
      <c r="D18" s="193"/>
      <c r="E18" s="290">
        <v>1</v>
      </c>
      <c r="F18" s="291"/>
      <c r="G18" s="291"/>
      <c r="H18" s="292"/>
      <c r="I18" s="153">
        <f>ORÇAMENTO!J16</f>
        <v>2305.8432000000003</v>
      </c>
      <c r="J18" s="143">
        <f t="shared" si="0"/>
        <v>7.8660687188646661E-3</v>
      </c>
    </row>
    <row r="19" spans="1:10" ht="15" customHeight="1" x14ac:dyDescent="0.25">
      <c r="A19" s="159">
        <v>14</v>
      </c>
      <c r="B19" s="191" t="s">
        <v>163</v>
      </c>
      <c r="C19" s="192"/>
      <c r="D19" s="193"/>
      <c r="E19" s="290">
        <v>1</v>
      </c>
      <c r="F19" s="291"/>
      <c r="G19" s="291"/>
      <c r="H19" s="292"/>
      <c r="I19" s="153">
        <f>ORÇAMENTO!J17</f>
        <v>3034.8307200000004</v>
      </c>
      <c r="J19" s="143">
        <f t="shared" si="0"/>
        <v>1.0352909943590932E-2</v>
      </c>
    </row>
    <row r="20" spans="1:10" ht="15" customHeight="1" x14ac:dyDescent="0.25">
      <c r="A20" s="159">
        <v>15</v>
      </c>
      <c r="B20" s="191" t="s">
        <v>164</v>
      </c>
      <c r="C20" s="192"/>
      <c r="D20" s="193"/>
      <c r="E20" s="290">
        <v>1</v>
      </c>
      <c r="F20" s="291"/>
      <c r="G20" s="291"/>
      <c r="H20" s="292"/>
      <c r="I20" s="153">
        <f>ORÇAMENTO!J18</f>
        <v>15055.296000000002</v>
      </c>
      <c r="J20" s="143">
        <f t="shared" si="0"/>
        <v>5.135908327107773E-2</v>
      </c>
    </row>
    <row r="21" spans="1:10" ht="28.5" customHeight="1" x14ac:dyDescent="0.25">
      <c r="A21" s="159">
        <v>16</v>
      </c>
      <c r="B21" s="191" t="s">
        <v>165</v>
      </c>
      <c r="C21" s="192"/>
      <c r="D21" s="193"/>
      <c r="E21" s="290">
        <v>1</v>
      </c>
      <c r="F21" s="291"/>
      <c r="G21" s="291"/>
      <c r="H21" s="292"/>
      <c r="I21" s="153">
        <f>ORÇAMENTO!J19</f>
        <v>5335.3856000000005</v>
      </c>
      <c r="J21" s="143">
        <f t="shared" si="0"/>
        <v>1.8200938282031055E-2</v>
      </c>
    </row>
    <row r="22" spans="1:10" ht="15" customHeight="1" x14ac:dyDescent="0.25">
      <c r="A22" s="159">
        <v>17</v>
      </c>
      <c r="B22" s="191" t="s">
        <v>166</v>
      </c>
      <c r="C22" s="192"/>
      <c r="D22" s="193"/>
      <c r="E22" s="290">
        <v>1</v>
      </c>
      <c r="F22" s="291"/>
      <c r="G22" s="291"/>
      <c r="H22" s="292"/>
      <c r="I22" s="153">
        <f>ORÇAMENTO!J20</f>
        <v>553.01800000000003</v>
      </c>
      <c r="J22" s="143">
        <f t="shared" si="0"/>
        <v>1.8865452736634908E-3</v>
      </c>
    </row>
    <row r="23" spans="1:10" ht="15" customHeight="1" x14ac:dyDescent="0.25">
      <c r="A23" s="159">
        <v>18</v>
      </c>
      <c r="B23" s="191" t="s">
        <v>167</v>
      </c>
      <c r="C23" s="192"/>
      <c r="D23" s="193"/>
      <c r="E23" s="290">
        <v>1</v>
      </c>
      <c r="F23" s="291"/>
      <c r="G23" s="291"/>
      <c r="H23" s="292"/>
      <c r="I23" s="153">
        <f>ORÇAMENTO!J21</f>
        <v>541.95763999999997</v>
      </c>
      <c r="J23" s="143">
        <f t="shared" si="0"/>
        <v>1.8488143681902208E-3</v>
      </c>
    </row>
    <row r="24" spans="1:10" ht="15" customHeight="1" x14ac:dyDescent="0.25">
      <c r="A24" s="159">
        <v>19</v>
      </c>
      <c r="B24" s="191" t="s">
        <v>168</v>
      </c>
      <c r="C24" s="192"/>
      <c r="D24" s="193"/>
      <c r="E24" s="290">
        <v>1</v>
      </c>
      <c r="F24" s="291"/>
      <c r="G24" s="291"/>
      <c r="H24" s="292"/>
      <c r="I24" s="153">
        <f>ORÇAMENTO!J22</f>
        <v>15548.654088000001</v>
      </c>
      <c r="J24" s="143">
        <f t="shared" si="0"/>
        <v>5.3042106914322713E-2</v>
      </c>
    </row>
    <row r="25" spans="1:10" ht="15" customHeight="1" x14ac:dyDescent="0.25">
      <c r="A25" s="159">
        <v>20</v>
      </c>
      <c r="B25" s="191" t="s">
        <v>169</v>
      </c>
      <c r="C25" s="192"/>
      <c r="D25" s="193"/>
      <c r="E25" s="290">
        <v>1</v>
      </c>
      <c r="F25" s="291"/>
      <c r="G25" s="291"/>
      <c r="H25" s="292"/>
      <c r="I25" s="153">
        <f>ORÇAMENTO!J23</f>
        <v>3595.0240212480003</v>
      </c>
      <c r="J25" s="143">
        <f t="shared" si="0"/>
        <v>1.2263932776134108E-2</v>
      </c>
    </row>
    <row r="26" spans="1:10" x14ac:dyDescent="0.25">
      <c r="A26" s="159">
        <v>21</v>
      </c>
      <c r="B26" s="191" t="s">
        <v>170</v>
      </c>
      <c r="C26" s="192"/>
      <c r="D26" s="193"/>
      <c r="E26" s="290">
        <v>1</v>
      </c>
      <c r="F26" s="291"/>
      <c r="G26" s="291"/>
      <c r="H26" s="292"/>
      <c r="I26" s="153">
        <f>ORÇAMENTO!J24</f>
        <v>2233.6397272808226</v>
      </c>
      <c r="J26" s="143">
        <f t="shared" si="0"/>
        <v>7.6197564465689078E-3</v>
      </c>
    </row>
    <row r="27" spans="1:10" x14ac:dyDescent="0.25">
      <c r="A27" s="159">
        <v>22</v>
      </c>
      <c r="B27" s="191" t="s">
        <v>80</v>
      </c>
      <c r="C27" s="192"/>
      <c r="D27" s="193"/>
      <c r="E27" s="290">
        <v>1</v>
      </c>
      <c r="F27" s="291"/>
      <c r="G27" s="291"/>
      <c r="H27" s="292"/>
      <c r="I27" s="153">
        <f>ORÇAMENTO!J25</f>
        <v>1728.3876000000002</v>
      </c>
      <c r="J27" s="143">
        <f t="shared" si="0"/>
        <v>5.8961579150020151E-3</v>
      </c>
    </row>
    <row r="28" spans="1:10" x14ac:dyDescent="0.25">
      <c r="A28" s="159">
        <v>23</v>
      </c>
      <c r="B28" s="191" t="s">
        <v>16</v>
      </c>
      <c r="C28" s="192"/>
      <c r="D28" s="193"/>
      <c r="E28" s="290">
        <v>1</v>
      </c>
      <c r="F28" s="291"/>
      <c r="G28" s="291"/>
      <c r="H28" s="292"/>
      <c r="I28" s="153">
        <f>ORÇAMENTO!J26</f>
        <v>5548.3388000000004</v>
      </c>
      <c r="J28" s="143">
        <f t="shared" si="0"/>
        <v>1.8927398999352217E-2</v>
      </c>
    </row>
    <row r="29" spans="1:10" x14ac:dyDescent="0.25">
      <c r="A29" s="159">
        <v>24</v>
      </c>
      <c r="B29" s="209" t="s">
        <v>91</v>
      </c>
      <c r="C29" s="210"/>
      <c r="D29" s="211"/>
      <c r="E29" s="290">
        <v>1</v>
      </c>
      <c r="F29" s="291"/>
      <c r="G29" s="291"/>
      <c r="H29" s="292"/>
      <c r="I29" s="153">
        <f>ORÇAMENTO!J33</f>
        <v>1524.0720000000001</v>
      </c>
      <c r="J29" s="143">
        <f t="shared" si="0"/>
        <v>5.1991631887621454E-3</v>
      </c>
    </row>
    <row r="30" spans="1:10" ht="15" customHeight="1" x14ac:dyDescent="0.25">
      <c r="A30" s="159">
        <v>25</v>
      </c>
      <c r="B30" s="238" t="s">
        <v>152</v>
      </c>
      <c r="C30" s="238"/>
      <c r="D30" s="238"/>
      <c r="E30" s="290">
        <v>1</v>
      </c>
      <c r="F30" s="291"/>
      <c r="G30" s="291"/>
      <c r="H30" s="292"/>
      <c r="I30" s="153">
        <f>ORÇAMENTO!J34</f>
        <v>1493.16</v>
      </c>
      <c r="J30" s="143">
        <f t="shared" si="0"/>
        <v>5.0937111284323081E-3</v>
      </c>
    </row>
    <row r="31" spans="1:10" ht="15" customHeight="1" x14ac:dyDescent="0.25">
      <c r="A31" s="159">
        <v>26</v>
      </c>
      <c r="B31" s="203" t="s">
        <v>153</v>
      </c>
      <c r="C31" s="204"/>
      <c r="D31" s="205"/>
      <c r="E31" s="290">
        <v>1</v>
      </c>
      <c r="F31" s="291"/>
      <c r="G31" s="291"/>
      <c r="H31" s="292"/>
      <c r="I31" s="153">
        <f>ORÇAMENTO!J35</f>
        <v>131.86000000000001</v>
      </c>
      <c r="J31" s="143">
        <f t="shared" si="0"/>
        <v>4.4982235620769654E-4</v>
      </c>
    </row>
    <row r="32" spans="1:10" x14ac:dyDescent="0.25">
      <c r="A32" s="159">
        <v>27</v>
      </c>
      <c r="B32" s="203" t="s">
        <v>158</v>
      </c>
      <c r="C32" s="204"/>
      <c r="D32" s="205"/>
      <c r="E32" s="290">
        <v>1</v>
      </c>
      <c r="F32" s="291"/>
      <c r="G32" s="291"/>
      <c r="H32" s="292"/>
      <c r="I32" s="153">
        <f>ORÇAMENTO!J36</f>
        <v>112.40639999999998</v>
      </c>
      <c r="J32" s="143">
        <f t="shared" si="0"/>
        <v>3.8345906037331112E-4</v>
      </c>
    </row>
    <row r="33" spans="1:14" x14ac:dyDescent="0.25">
      <c r="A33" s="159">
        <v>28</v>
      </c>
      <c r="B33" s="203" t="s">
        <v>160</v>
      </c>
      <c r="C33" s="204"/>
      <c r="D33" s="205"/>
      <c r="E33" s="290">
        <v>1</v>
      </c>
      <c r="F33" s="291"/>
      <c r="G33" s="291"/>
      <c r="H33" s="292"/>
      <c r="I33" s="153">
        <f>ORÇAMENTO!J37</f>
        <v>139.05359999999999</v>
      </c>
      <c r="J33" s="143">
        <f t="shared" si="0"/>
        <v>4.7436233877720717E-4</v>
      </c>
    </row>
    <row r="34" spans="1:14" x14ac:dyDescent="0.25">
      <c r="A34" s="159">
        <v>29</v>
      </c>
      <c r="B34" s="209" t="s">
        <v>217</v>
      </c>
      <c r="C34" s="210"/>
      <c r="D34" s="211"/>
      <c r="E34" s="290">
        <v>1</v>
      </c>
      <c r="F34" s="291"/>
      <c r="G34" s="291"/>
      <c r="H34" s="292"/>
      <c r="I34" s="153">
        <f>ORÇAMENTO!J38</f>
        <v>2194.08</v>
      </c>
      <c r="J34" s="143">
        <f t="shared" si="0"/>
        <v>7.4848038473243035E-3</v>
      </c>
    </row>
    <row r="35" spans="1:14" x14ac:dyDescent="0.25">
      <c r="A35" s="159">
        <v>30</v>
      </c>
      <c r="B35" s="209" t="s">
        <v>159</v>
      </c>
      <c r="C35" s="210"/>
      <c r="D35" s="211"/>
      <c r="E35" s="290">
        <v>1</v>
      </c>
      <c r="F35" s="291"/>
      <c r="G35" s="291"/>
      <c r="H35" s="292"/>
      <c r="I35" s="153">
        <f>ORÇAMENTO!J39</f>
        <v>28.598399999999998</v>
      </c>
      <c r="J35" s="143">
        <f t="shared" si="0"/>
        <v>9.7559530348628748E-5</v>
      </c>
    </row>
    <row r="36" spans="1:14" x14ac:dyDescent="0.25">
      <c r="A36" s="159">
        <v>31</v>
      </c>
      <c r="B36" s="203" t="s">
        <v>157</v>
      </c>
      <c r="C36" s="204"/>
      <c r="D36" s="205"/>
      <c r="E36" s="290">
        <v>1</v>
      </c>
      <c r="F36" s="291"/>
      <c r="G36" s="291"/>
      <c r="H36" s="292"/>
      <c r="I36" s="153">
        <f>ORÇAMENTO!J40</f>
        <v>2889.6</v>
      </c>
      <c r="J36" s="143">
        <f t="shared" si="0"/>
        <v>9.8574752047456381E-3</v>
      </c>
    </row>
    <row r="37" spans="1:14" ht="15" customHeight="1" x14ac:dyDescent="0.25">
      <c r="A37" s="159">
        <v>32</v>
      </c>
      <c r="B37" s="203" t="s">
        <v>225</v>
      </c>
      <c r="C37" s="204"/>
      <c r="D37" s="205"/>
      <c r="E37" s="290">
        <v>1</v>
      </c>
      <c r="F37" s="291"/>
      <c r="G37" s="291"/>
      <c r="H37" s="292"/>
      <c r="I37" s="153">
        <f>ORÇAMENTO!J41</f>
        <v>55066.319999999992</v>
      </c>
      <c r="J37" s="143">
        <f t="shared" si="0"/>
        <v>0.18785121955169876</v>
      </c>
    </row>
    <row r="38" spans="1:14" ht="15.75" customHeight="1" x14ac:dyDescent="0.25">
      <c r="A38" s="159">
        <v>33</v>
      </c>
      <c r="B38" s="203" t="s">
        <v>227</v>
      </c>
      <c r="C38" s="204"/>
      <c r="D38" s="205"/>
      <c r="E38" s="290">
        <v>1</v>
      </c>
      <c r="F38" s="291"/>
      <c r="G38" s="291"/>
      <c r="H38" s="292"/>
      <c r="I38" s="153">
        <f>ORÇAMENTO!J42</f>
        <v>4916.66</v>
      </c>
      <c r="J38" s="143">
        <f t="shared" si="0"/>
        <v>1.6772513164508819E-2</v>
      </c>
    </row>
    <row r="39" spans="1:14" ht="15.75" customHeight="1" x14ac:dyDescent="0.25">
      <c r="A39" s="159">
        <v>34</v>
      </c>
      <c r="B39" s="203" t="s">
        <v>233</v>
      </c>
      <c r="C39" s="204"/>
      <c r="D39" s="205"/>
      <c r="E39" s="290">
        <v>1</v>
      </c>
      <c r="F39" s="291"/>
      <c r="G39" s="291"/>
      <c r="H39" s="292"/>
      <c r="I39" s="153">
        <f>ORÇAMENTO!J46</f>
        <v>317.34000000000003</v>
      </c>
      <c r="J39" s="143">
        <f t="shared" si="0"/>
        <v>1.0825620090926015E-3</v>
      </c>
    </row>
    <row r="40" spans="1:14" ht="15.75" customHeight="1" x14ac:dyDescent="0.25">
      <c r="A40" s="159">
        <v>35</v>
      </c>
      <c r="B40" s="203" t="s">
        <v>230</v>
      </c>
      <c r="C40" s="204"/>
      <c r="D40" s="205"/>
      <c r="E40" s="290">
        <v>1</v>
      </c>
      <c r="F40" s="291"/>
      <c r="G40" s="291"/>
      <c r="H40" s="292"/>
      <c r="I40" s="153">
        <f>ORÇAMENTO!J47</f>
        <v>3000</v>
      </c>
      <c r="J40" s="143">
        <f t="shared" si="0"/>
        <v>1.0234089705923627E-2</v>
      </c>
    </row>
    <row r="41" spans="1:14" ht="15.75" customHeight="1" x14ac:dyDescent="0.25">
      <c r="A41" s="159">
        <v>36</v>
      </c>
      <c r="B41" s="203" t="s">
        <v>87</v>
      </c>
      <c r="C41" s="204"/>
      <c r="D41" s="205"/>
      <c r="E41" s="290">
        <v>1</v>
      </c>
      <c r="F41" s="291"/>
      <c r="G41" s="291"/>
      <c r="H41" s="292"/>
      <c r="I41" s="153">
        <f>ORÇAMENTO!J51</f>
        <v>4674.6001014435178</v>
      </c>
      <c r="J41" s="143">
        <f t="shared" si="0"/>
        <v>1.5946758925830883E-2</v>
      </c>
    </row>
    <row r="42" spans="1:14" ht="15.75" customHeight="1" x14ac:dyDescent="0.25">
      <c r="A42" s="159">
        <v>37</v>
      </c>
      <c r="B42" s="203" t="s">
        <v>24</v>
      </c>
      <c r="C42" s="204"/>
      <c r="D42" s="205"/>
      <c r="E42" s="290">
        <v>1</v>
      </c>
      <c r="F42" s="291"/>
      <c r="G42" s="291"/>
      <c r="H42" s="292"/>
      <c r="I42" s="153">
        <f>ORÇAMENTO!J52</f>
        <v>2610.6541988945328</v>
      </c>
      <c r="J42" s="143">
        <f t="shared" si="0"/>
        <v>8.9058897542109439E-3</v>
      </c>
    </row>
    <row r="43" spans="1:14" ht="15.75" customHeight="1" thickBot="1" x14ac:dyDescent="0.3">
      <c r="A43" s="159">
        <v>38</v>
      </c>
      <c r="B43" s="203" t="s">
        <v>23</v>
      </c>
      <c r="C43" s="204"/>
      <c r="D43" s="205"/>
      <c r="E43" s="290">
        <v>1</v>
      </c>
      <c r="F43" s="291"/>
      <c r="G43" s="291"/>
      <c r="H43" s="292"/>
      <c r="I43" s="153">
        <f>ORÇAMENTO!J53</f>
        <v>24158.658367584201</v>
      </c>
      <c r="J43" s="143">
        <f t="shared" si="0"/>
        <v>8.2413958969539722E-2</v>
      </c>
    </row>
    <row r="44" spans="1:14" ht="15.75" thickBot="1" x14ac:dyDescent="0.3">
      <c r="A44" s="281" t="s">
        <v>212</v>
      </c>
      <c r="B44" s="282"/>
      <c r="C44" s="282"/>
      <c r="D44" s="283"/>
      <c r="E44" s="284">
        <v>1</v>
      </c>
      <c r="F44" s="285"/>
      <c r="G44" s="285"/>
      <c r="H44" s="286"/>
      <c r="I44" s="142">
        <f>SUM(I6:I43)</f>
        <v>293137.94252395112</v>
      </c>
      <c r="J44" s="156">
        <f>SUM(J6:J43)</f>
        <v>0.99999999999999978</v>
      </c>
    </row>
    <row r="45" spans="1:14" ht="15.75" thickBot="1" x14ac:dyDescent="0.3">
      <c r="A45" s="275" t="s">
        <v>211</v>
      </c>
      <c r="B45" s="276"/>
      <c r="C45" s="276"/>
      <c r="D45" s="277"/>
      <c r="E45" s="287">
        <f>E44/A51</f>
        <v>4.4319521717587267E-6</v>
      </c>
      <c r="F45" s="288"/>
      <c r="G45" s="288"/>
      <c r="H45" s="289"/>
      <c r="I45" s="146"/>
      <c r="J45" s="147"/>
    </row>
    <row r="46" spans="1:14" ht="15.75" thickBot="1" x14ac:dyDescent="0.3">
      <c r="A46" s="144"/>
      <c r="B46" s="179"/>
      <c r="C46" s="179"/>
      <c r="D46" s="145" t="s">
        <v>213</v>
      </c>
      <c r="E46" s="303">
        <f>I44</f>
        <v>293137.94252395112</v>
      </c>
      <c r="F46" s="304"/>
      <c r="G46" s="304"/>
      <c r="H46" s="305"/>
      <c r="I46" s="146"/>
      <c r="J46" s="157"/>
      <c r="K46" s="158"/>
      <c r="L46" s="158"/>
      <c r="M46" s="158"/>
      <c r="N46" s="155"/>
    </row>
    <row r="47" spans="1:14" ht="15.75" thickBot="1" x14ac:dyDescent="0.3">
      <c r="A47" s="275" t="s">
        <v>214</v>
      </c>
      <c r="B47" s="276"/>
      <c r="C47" s="276"/>
      <c r="D47" s="277"/>
      <c r="E47" s="287">
        <f>E46/I44</f>
        <v>1</v>
      </c>
      <c r="F47" s="288"/>
      <c r="G47" s="288"/>
      <c r="H47" s="289"/>
      <c r="J47" s="147"/>
      <c r="L47" s="155"/>
    </row>
    <row r="48" spans="1:14" ht="15.75" thickBot="1" x14ac:dyDescent="0.3">
      <c r="A48" s="275" t="s">
        <v>210</v>
      </c>
      <c r="B48" s="276"/>
      <c r="C48" s="276"/>
      <c r="D48" s="277"/>
      <c r="E48" s="278">
        <f>E46</f>
        <v>293137.94252395112</v>
      </c>
      <c r="F48" s="279"/>
      <c r="G48" s="279"/>
      <c r="H48" s="280"/>
      <c r="I48" s="146"/>
      <c r="J48" s="147"/>
    </row>
    <row r="49" spans="1:22" x14ac:dyDescent="0.25">
      <c r="F49" s="302"/>
      <c r="G49" s="302"/>
      <c r="V49" s="154"/>
    </row>
    <row r="50" spans="1:22" ht="15.75" x14ac:dyDescent="0.25">
      <c r="A50" s="213" t="s">
        <v>254</v>
      </c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</row>
    <row r="51" spans="1:22" x14ac:dyDescent="0.25">
      <c r="A51" s="163">
        <f>SUM(I9:I38)</f>
        <v>225634.20390052881</v>
      </c>
      <c r="B51" s="163"/>
      <c r="C51" s="163"/>
      <c r="J51" s="48"/>
    </row>
    <row r="52" spans="1:22" ht="15.75" x14ac:dyDescent="0.25">
      <c r="A52" s="221" t="s">
        <v>84</v>
      </c>
      <c r="B52" s="221"/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</row>
    <row r="53" spans="1:22" ht="15.75" x14ac:dyDescent="0.25">
      <c r="A53" s="217" t="s">
        <v>83</v>
      </c>
      <c r="B53" s="217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</row>
    <row r="54" spans="1:22" ht="15.75" x14ac:dyDescent="0.25">
      <c r="A54" s="217" t="s">
        <v>237</v>
      </c>
      <c r="B54" s="217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</row>
  </sheetData>
  <mergeCells count="96">
    <mergeCell ref="E27:H27"/>
    <mergeCell ref="E30:H30"/>
    <mergeCell ref="E31:H31"/>
    <mergeCell ref="E33:H33"/>
    <mergeCell ref="E6:H6"/>
    <mergeCell ref="E7:H7"/>
    <mergeCell ref="E8:H8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40:H40"/>
    <mergeCell ref="E41:H41"/>
    <mergeCell ref="E42:H42"/>
    <mergeCell ref="E43:H43"/>
    <mergeCell ref="B37:D37"/>
    <mergeCell ref="B38:D38"/>
    <mergeCell ref="B39:D39"/>
    <mergeCell ref="B40:D40"/>
    <mergeCell ref="B41:D41"/>
    <mergeCell ref="E38:H38"/>
    <mergeCell ref="B42:D42"/>
    <mergeCell ref="B43:D43"/>
    <mergeCell ref="E39:H39"/>
    <mergeCell ref="B5:D5"/>
    <mergeCell ref="B18:D18"/>
    <mergeCell ref="B19:D19"/>
    <mergeCell ref="B20:D20"/>
    <mergeCell ref="B21:D21"/>
    <mergeCell ref="B6:D6"/>
    <mergeCell ref="B7:D7"/>
    <mergeCell ref="B8:D8"/>
    <mergeCell ref="B9:D9"/>
    <mergeCell ref="B10:D10"/>
    <mergeCell ref="B11:D11"/>
    <mergeCell ref="B12:D12"/>
    <mergeCell ref="A50:V50"/>
    <mergeCell ref="A52:V52"/>
    <mergeCell ref="A53:V53"/>
    <mergeCell ref="A54:V54"/>
    <mergeCell ref="E9:H9"/>
    <mergeCell ref="E11:H11"/>
    <mergeCell ref="F49:G49"/>
    <mergeCell ref="E45:H45"/>
    <mergeCell ref="E46:H46"/>
    <mergeCell ref="E10:H10"/>
    <mergeCell ref="B16:D16"/>
    <mergeCell ref="E16:H16"/>
    <mergeCell ref="E17:H17"/>
    <mergeCell ref="E32:H32"/>
    <mergeCell ref="E29:H29"/>
    <mergeCell ref="B17:D17"/>
    <mergeCell ref="E1:V1"/>
    <mergeCell ref="E2:V2"/>
    <mergeCell ref="E3:V3"/>
    <mergeCell ref="E4:V4"/>
    <mergeCell ref="E5:H5"/>
    <mergeCell ref="B13:D13"/>
    <mergeCell ref="B14:D14"/>
    <mergeCell ref="B15:D15"/>
    <mergeCell ref="E12:H12"/>
    <mergeCell ref="E13:H13"/>
    <mergeCell ref="E14:H14"/>
    <mergeCell ref="E15:H15"/>
    <mergeCell ref="B22:D22"/>
    <mergeCell ref="B23:D23"/>
    <mergeCell ref="B24:D24"/>
    <mergeCell ref="B30:D30"/>
    <mergeCell ref="B31:D31"/>
    <mergeCell ref="B25:D25"/>
    <mergeCell ref="B26:D26"/>
    <mergeCell ref="B27:D27"/>
    <mergeCell ref="B28:D28"/>
    <mergeCell ref="B29:D29"/>
    <mergeCell ref="B32:D32"/>
    <mergeCell ref="B33:D33"/>
    <mergeCell ref="B36:D36"/>
    <mergeCell ref="B34:D34"/>
    <mergeCell ref="B35:D35"/>
    <mergeCell ref="E36:H36"/>
    <mergeCell ref="E28:H28"/>
    <mergeCell ref="E37:H37"/>
    <mergeCell ref="E35:H35"/>
    <mergeCell ref="E34:H34"/>
    <mergeCell ref="A48:D48"/>
    <mergeCell ref="E48:H48"/>
    <mergeCell ref="A47:D47"/>
    <mergeCell ref="A44:D44"/>
    <mergeCell ref="E44:H44"/>
    <mergeCell ref="A45:D45"/>
    <mergeCell ref="E47:H47"/>
  </mergeCells>
  <pageMargins left="0.511811024" right="0.511811024" top="0.78740157499999996" bottom="0.78740157499999996" header="0.31496062000000002" footer="0.31496062000000002"/>
  <pageSetup paperSize="9" scale="93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H39" sqref="H39"/>
    </sheetView>
  </sheetViews>
  <sheetFormatPr defaultColWidth="8.85546875" defaultRowHeight="15" x14ac:dyDescent="0.25"/>
  <cols>
    <col min="1" max="1" width="38.42578125" bestFit="1" customWidth="1"/>
    <col min="2" max="2" width="9.28515625" bestFit="1" customWidth="1"/>
    <col min="3" max="3" width="16.42578125" bestFit="1" customWidth="1"/>
    <col min="4" max="4" width="13.42578125" bestFit="1" customWidth="1"/>
    <col min="5" max="5" width="13.140625" bestFit="1" customWidth="1"/>
  </cols>
  <sheetData>
    <row r="1" spans="1:5" x14ac:dyDescent="0.25">
      <c r="A1" s="312" t="s">
        <v>241</v>
      </c>
      <c r="B1" s="313"/>
      <c r="C1" s="313"/>
      <c r="D1" s="313"/>
      <c r="E1" s="314"/>
    </row>
    <row r="2" spans="1:5" x14ac:dyDescent="0.25">
      <c r="A2" s="315" t="s">
        <v>94</v>
      </c>
      <c r="B2" s="315" t="s">
        <v>21</v>
      </c>
      <c r="C2" s="317" t="s">
        <v>95</v>
      </c>
      <c r="D2" s="319" t="s">
        <v>96</v>
      </c>
      <c r="E2" s="320"/>
    </row>
    <row r="3" spans="1:5" x14ac:dyDescent="0.25">
      <c r="A3" s="316"/>
      <c r="B3" s="316"/>
      <c r="C3" s="318"/>
      <c r="D3" s="57" t="s">
        <v>97</v>
      </c>
      <c r="E3" s="58" t="s">
        <v>98</v>
      </c>
    </row>
    <row r="4" spans="1:5" x14ac:dyDescent="0.25">
      <c r="A4" s="309" t="s">
        <v>99</v>
      </c>
      <c r="B4" s="310"/>
      <c r="C4" s="310"/>
      <c r="D4" s="310"/>
      <c r="E4" s="311"/>
    </row>
    <row r="5" spans="1:5" x14ac:dyDescent="0.25">
      <c r="A5" s="59" t="s">
        <v>100</v>
      </c>
      <c r="B5" s="60" t="s">
        <v>101</v>
      </c>
      <c r="C5" s="150">
        <v>16900.689999999999</v>
      </c>
      <c r="D5" s="62">
        <v>0.5</v>
      </c>
      <c r="E5" s="61">
        <f>(C5*D5)</f>
        <v>8450.3449999999993</v>
      </c>
    </row>
    <row r="6" spans="1:5" x14ac:dyDescent="0.25">
      <c r="A6" s="59" t="s">
        <v>102</v>
      </c>
      <c r="B6" s="63" t="s">
        <v>101</v>
      </c>
      <c r="C6" s="64">
        <v>4728.88</v>
      </c>
      <c r="D6" s="62">
        <v>0.5</v>
      </c>
      <c r="E6" s="61">
        <f>(C6*D6)</f>
        <v>2364.44</v>
      </c>
    </row>
    <row r="7" spans="1:5" x14ac:dyDescent="0.25">
      <c r="A7" s="59" t="s">
        <v>103</v>
      </c>
      <c r="B7" s="63" t="s">
        <v>101</v>
      </c>
      <c r="C7" s="64">
        <v>1998.2</v>
      </c>
      <c r="D7" s="62">
        <v>0.5</v>
      </c>
      <c r="E7" s="61">
        <f>(C7*D7)</f>
        <v>999.1</v>
      </c>
    </row>
    <row r="8" spans="1:5" x14ac:dyDescent="0.25">
      <c r="A8" s="59" t="s">
        <v>104</v>
      </c>
      <c r="B8" s="63" t="s">
        <v>101</v>
      </c>
      <c r="C8" s="64">
        <v>4728.88</v>
      </c>
      <c r="D8" s="62">
        <v>0</v>
      </c>
      <c r="E8" s="61">
        <f>(C8*D8)</f>
        <v>0</v>
      </c>
    </row>
    <row r="9" spans="1:5" x14ac:dyDescent="0.25">
      <c r="A9" s="65"/>
      <c r="B9" s="66"/>
      <c r="C9" s="67" t="s">
        <v>9</v>
      </c>
      <c r="D9" s="68" t="s">
        <v>105</v>
      </c>
      <c r="E9" s="134">
        <f>SUM(E5:E8)</f>
        <v>11813.885</v>
      </c>
    </row>
    <row r="10" spans="1:5" x14ac:dyDescent="0.25">
      <c r="A10" s="309" t="s">
        <v>106</v>
      </c>
      <c r="B10" s="310"/>
      <c r="C10" s="310"/>
      <c r="D10" s="310"/>
      <c r="E10" s="322"/>
    </row>
    <row r="11" spans="1:5" x14ac:dyDescent="0.25">
      <c r="A11" s="59" t="s">
        <v>107</v>
      </c>
      <c r="B11" s="63" t="s">
        <v>101</v>
      </c>
      <c r="C11" s="69">
        <v>2061.2199999999998</v>
      </c>
      <c r="D11" s="70">
        <v>0.5</v>
      </c>
      <c r="E11" s="61">
        <f>(C11*D11)</f>
        <v>1030.6099999999999</v>
      </c>
    </row>
    <row r="12" spans="1:5" x14ac:dyDescent="0.25">
      <c r="A12" s="71"/>
      <c r="B12" s="72"/>
      <c r="C12" s="73"/>
      <c r="D12" s="74" t="s">
        <v>20</v>
      </c>
      <c r="E12" s="58">
        <f>E11</f>
        <v>1030.6099999999999</v>
      </c>
    </row>
    <row r="13" spans="1:5" x14ac:dyDescent="0.25">
      <c r="A13" s="309" t="s">
        <v>108</v>
      </c>
      <c r="B13" s="310"/>
      <c r="C13" s="310"/>
      <c r="D13" s="310"/>
      <c r="E13" s="322"/>
    </row>
    <row r="14" spans="1:5" x14ac:dyDescent="0.25">
      <c r="A14" s="75" t="s">
        <v>109</v>
      </c>
      <c r="B14" s="63" t="s">
        <v>101</v>
      </c>
      <c r="C14" s="69">
        <v>3208.26</v>
      </c>
      <c r="D14" s="70">
        <v>0</v>
      </c>
      <c r="E14" s="61">
        <f>(C14*D14)</f>
        <v>0</v>
      </c>
    </row>
    <row r="15" spans="1:5" x14ac:dyDescent="0.25">
      <c r="A15" s="76"/>
      <c r="B15" s="76"/>
      <c r="C15" s="67"/>
      <c r="D15" s="77" t="s">
        <v>20</v>
      </c>
      <c r="E15" s="58">
        <f>E14</f>
        <v>0</v>
      </c>
    </row>
    <row r="16" spans="1:5" x14ac:dyDescent="0.25">
      <c r="A16" s="78"/>
      <c r="B16" s="78"/>
      <c r="C16" s="79"/>
      <c r="D16" s="74" t="s">
        <v>110</v>
      </c>
      <c r="E16" s="58">
        <f>(E9+E12+E15)</f>
        <v>12844.495000000001</v>
      </c>
    </row>
    <row r="17" spans="1:5" x14ac:dyDescent="0.25">
      <c r="A17" s="78"/>
      <c r="B17" s="78"/>
      <c r="C17" s="79"/>
      <c r="D17" s="74" t="s">
        <v>257</v>
      </c>
      <c r="E17" s="58">
        <f xml:space="preserve"> ((E16*26.37)/100)</f>
        <v>3387.0933315000002</v>
      </c>
    </row>
    <row r="18" spans="1:5" x14ac:dyDescent="0.25">
      <c r="A18" s="80"/>
      <c r="B18" s="80"/>
      <c r="C18" s="81"/>
      <c r="D18" s="82" t="s">
        <v>111</v>
      </c>
      <c r="E18" s="83">
        <f>(E16+E17)</f>
        <v>16231.588331500001</v>
      </c>
    </row>
    <row r="19" spans="1:5" x14ac:dyDescent="0.25">
      <c r="C19" s="84"/>
      <c r="E19" s="85"/>
    </row>
    <row r="20" spans="1:5" x14ac:dyDescent="0.25">
      <c r="A20" s="323" t="s">
        <v>258</v>
      </c>
      <c r="B20" s="323"/>
      <c r="C20" s="323"/>
      <c r="D20" s="323"/>
      <c r="E20" s="323"/>
    </row>
    <row r="21" spans="1:5" x14ac:dyDescent="0.25">
      <c r="A21" s="321" t="s">
        <v>84</v>
      </c>
      <c r="B21" s="321"/>
      <c r="C21" s="321"/>
      <c r="D21" s="321"/>
      <c r="E21" s="321"/>
    </row>
    <row r="22" spans="1:5" x14ac:dyDescent="0.25">
      <c r="A22" s="321" t="s">
        <v>83</v>
      </c>
      <c r="B22" s="321"/>
      <c r="C22" s="321"/>
      <c r="D22" s="321"/>
      <c r="E22" s="321"/>
    </row>
    <row r="23" spans="1:5" x14ac:dyDescent="0.25">
      <c r="A23" s="321" t="s">
        <v>237</v>
      </c>
      <c r="B23" s="321"/>
      <c r="C23" s="321"/>
      <c r="D23" s="321"/>
      <c r="E23" s="321"/>
    </row>
  </sheetData>
  <mergeCells count="12">
    <mergeCell ref="A21:E21"/>
    <mergeCell ref="A22:E22"/>
    <mergeCell ref="A23:E23"/>
    <mergeCell ref="A10:E10"/>
    <mergeCell ref="A13:E13"/>
    <mergeCell ref="A20:E20"/>
    <mergeCell ref="A4:E4"/>
    <mergeCell ref="A1:E1"/>
    <mergeCell ref="A2:A3"/>
    <mergeCell ref="B2:B3"/>
    <mergeCell ref="C2:C3"/>
    <mergeCell ref="D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G18" sqref="G18"/>
    </sheetView>
  </sheetViews>
  <sheetFormatPr defaultColWidth="8.85546875" defaultRowHeight="15" x14ac:dyDescent="0.25"/>
  <cols>
    <col min="1" max="1" width="68.7109375" bestFit="1" customWidth="1"/>
    <col min="2" max="2" width="9.28515625" bestFit="1" customWidth="1"/>
    <col min="3" max="3" width="16.42578125" bestFit="1" customWidth="1"/>
    <col min="4" max="4" width="13.7109375" bestFit="1" customWidth="1"/>
    <col min="5" max="5" width="13.140625" bestFit="1" customWidth="1"/>
  </cols>
  <sheetData>
    <row r="1" spans="1:5" x14ac:dyDescent="0.25">
      <c r="A1" s="324" t="s">
        <v>242</v>
      </c>
      <c r="B1" s="324"/>
      <c r="C1" s="324"/>
      <c r="D1" s="324"/>
      <c r="E1" s="324"/>
    </row>
    <row r="2" spans="1:5" x14ac:dyDescent="0.25">
      <c r="A2" s="324" t="s">
        <v>94</v>
      </c>
      <c r="B2" s="324" t="s">
        <v>21</v>
      </c>
      <c r="C2" s="325" t="s">
        <v>95</v>
      </c>
      <c r="D2" s="326" t="s">
        <v>112</v>
      </c>
      <c r="E2" s="326"/>
    </row>
    <row r="3" spans="1:5" x14ac:dyDescent="0.25">
      <c r="A3" s="324"/>
      <c r="B3" s="324"/>
      <c r="C3" s="325"/>
      <c r="D3" s="87" t="s">
        <v>97</v>
      </c>
      <c r="E3" s="88" t="s">
        <v>98</v>
      </c>
    </row>
    <row r="4" spans="1:5" x14ac:dyDescent="0.25">
      <c r="A4" s="319" t="s">
        <v>113</v>
      </c>
      <c r="B4" s="327"/>
      <c r="C4" s="327"/>
      <c r="D4" s="327"/>
      <c r="E4" s="320"/>
    </row>
    <row r="5" spans="1:5" x14ac:dyDescent="0.25">
      <c r="A5" s="90" t="s">
        <v>114</v>
      </c>
      <c r="B5" s="91" t="s">
        <v>101</v>
      </c>
      <c r="C5" s="64">
        <v>3981.05</v>
      </c>
      <c r="D5" s="92">
        <v>0</v>
      </c>
      <c r="E5" s="64">
        <f xml:space="preserve"> (C5*D5)</f>
        <v>0</v>
      </c>
    </row>
    <row r="6" spans="1:5" x14ac:dyDescent="0.25">
      <c r="A6" s="90" t="s">
        <v>115</v>
      </c>
      <c r="B6" s="91" t="s">
        <v>101</v>
      </c>
      <c r="C6" s="64">
        <v>6115.8</v>
      </c>
      <c r="D6" s="92">
        <v>0</v>
      </c>
      <c r="E6" s="64">
        <f t="shared" ref="E6:E14" si="0" xml:space="preserve"> (C6*D6)</f>
        <v>0</v>
      </c>
    </row>
    <row r="7" spans="1:5" x14ac:dyDescent="0.25">
      <c r="A7" s="90" t="s">
        <v>116</v>
      </c>
      <c r="B7" s="91" t="s">
        <v>101</v>
      </c>
      <c r="C7" s="84">
        <v>622.80999999999995</v>
      </c>
      <c r="D7" s="92">
        <v>0</v>
      </c>
      <c r="E7" s="64">
        <f t="shared" si="0"/>
        <v>0</v>
      </c>
    </row>
    <row r="8" spans="1:5" x14ac:dyDescent="0.25">
      <c r="A8" s="90" t="s">
        <v>117</v>
      </c>
      <c r="B8" s="91" t="s">
        <v>118</v>
      </c>
      <c r="C8" s="64">
        <v>190.98</v>
      </c>
      <c r="D8" s="92">
        <v>0</v>
      </c>
      <c r="E8" s="64">
        <f t="shared" si="0"/>
        <v>0</v>
      </c>
    </row>
    <row r="9" spans="1:5" x14ac:dyDescent="0.25">
      <c r="A9" s="90" t="s">
        <v>119</v>
      </c>
      <c r="B9" s="91" t="s">
        <v>101</v>
      </c>
      <c r="C9" s="64">
        <v>745.68</v>
      </c>
      <c r="D9" s="92">
        <v>1</v>
      </c>
      <c r="E9" s="64">
        <f t="shared" si="0"/>
        <v>745.68</v>
      </c>
    </row>
    <row r="10" spans="1:5" x14ac:dyDescent="0.25">
      <c r="A10" s="90" t="s">
        <v>120</v>
      </c>
      <c r="B10" s="91" t="s">
        <v>101</v>
      </c>
      <c r="C10" s="64">
        <v>1057.55</v>
      </c>
      <c r="D10" s="92">
        <v>1</v>
      </c>
      <c r="E10" s="64">
        <f t="shared" si="0"/>
        <v>1057.55</v>
      </c>
    </row>
    <row r="11" spans="1:5" x14ac:dyDescent="0.25">
      <c r="A11" s="90" t="s">
        <v>121</v>
      </c>
      <c r="B11" s="91" t="s">
        <v>122</v>
      </c>
      <c r="C11" s="64">
        <v>222.45</v>
      </c>
      <c r="D11" s="92">
        <v>1</v>
      </c>
      <c r="E11" s="64">
        <f t="shared" si="0"/>
        <v>222.45</v>
      </c>
    </row>
    <row r="12" spans="1:5" x14ac:dyDescent="0.25">
      <c r="A12" s="90" t="s">
        <v>123</v>
      </c>
      <c r="B12" s="91" t="s">
        <v>21</v>
      </c>
      <c r="C12" s="64">
        <v>3023.87</v>
      </c>
      <c r="D12" s="92">
        <v>0</v>
      </c>
      <c r="E12" s="64">
        <f t="shared" si="0"/>
        <v>0</v>
      </c>
    </row>
    <row r="13" spans="1:5" x14ac:dyDescent="0.25">
      <c r="A13" s="90" t="s">
        <v>124</v>
      </c>
      <c r="B13" s="91" t="s">
        <v>21</v>
      </c>
      <c r="C13" s="64">
        <v>4675.18</v>
      </c>
      <c r="D13" s="92">
        <v>0</v>
      </c>
      <c r="E13" s="64">
        <f t="shared" si="0"/>
        <v>0</v>
      </c>
    </row>
    <row r="14" spans="1:5" x14ac:dyDescent="0.25">
      <c r="A14" s="90" t="s">
        <v>125</v>
      </c>
      <c r="B14" s="91" t="s">
        <v>118</v>
      </c>
      <c r="C14" s="64">
        <v>404.64</v>
      </c>
      <c r="D14" s="92">
        <v>6</v>
      </c>
      <c r="E14" s="64">
        <f t="shared" si="0"/>
        <v>2427.84</v>
      </c>
    </row>
    <row r="15" spans="1:5" x14ac:dyDescent="0.25">
      <c r="A15" s="93" t="s">
        <v>9</v>
      </c>
      <c r="B15" s="94"/>
      <c r="C15" s="95"/>
      <c r="D15" s="96" t="s">
        <v>126</v>
      </c>
      <c r="E15" s="88">
        <f>SUM(E5:E14)</f>
        <v>4453.5200000000004</v>
      </c>
    </row>
    <row r="16" spans="1:5" x14ac:dyDescent="0.25">
      <c r="A16" s="93"/>
      <c r="B16" s="93"/>
      <c r="C16" s="97"/>
      <c r="D16" s="98" t="s">
        <v>257</v>
      </c>
      <c r="E16" s="88">
        <f xml:space="preserve"> ((E15*26.37)/100)</f>
        <v>1174.3932240000001</v>
      </c>
    </row>
    <row r="17" spans="1:5" x14ac:dyDescent="0.25">
      <c r="A17" s="93"/>
      <c r="B17" s="93"/>
      <c r="C17" s="97"/>
      <c r="D17" s="96" t="s">
        <v>111</v>
      </c>
      <c r="E17" s="88">
        <f>(E15+E16)</f>
        <v>5627.9132240000008</v>
      </c>
    </row>
    <row r="18" spans="1:5" x14ac:dyDescent="0.25">
      <c r="A18" s="99"/>
      <c r="B18" s="99"/>
      <c r="C18" s="81"/>
      <c r="D18" s="99"/>
      <c r="E18" s="81"/>
    </row>
    <row r="19" spans="1:5" ht="15.75" x14ac:dyDescent="0.25">
      <c r="A19" s="255" t="s">
        <v>259</v>
      </c>
      <c r="B19" s="255"/>
      <c r="C19" s="255"/>
      <c r="D19" s="255"/>
      <c r="E19" s="255"/>
    </row>
    <row r="20" spans="1:5" x14ac:dyDescent="0.25">
      <c r="C20" s="84"/>
      <c r="E20" s="84"/>
    </row>
    <row r="21" spans="1:5" ht="15.75" x14ac:dyDescent="0.25">
      <c r="A21" s="221" t="s">
        <v>84</v>
      </c>
      <c r="B21" s="221"/>
      <c r="C21" s="221"/>
      <c r="D21" s="221"/>
      <c r="E21" s="221"/>
    </row>
    <row r="22" spans="1:5" ht="15.75" x14ac:dyDescent="0.25">
      <c r="A22" s="217" t="s">
        <v>83</v>
      </c>
      <c r="B22" s="217"/>
      <c r="C22" s="217"/>
      <c r="D22" s="217"/>
      <c r="E22" s="217"/>
    </row>
    <row r="23" spans="1:5" ht="15.75" x14ac:dyDescent="0.25">
      <c r="A23" s="217" t="s">
        <v>237</v>
      </c>
      <c r="B23" s="217"/>
      <c r="C23" s="217"/>
      <c r="D23" s="217"/>
      <c r="E23" s="217"/>
    </row>
    <row r="24" spans="1:5" x14ac:dyDescent="0.25">
      <c r="C24" s="84"/>
      <c r="E24" s="84"/>
    </row>
  </sheetData>
  <mergeCells count="10">
    <mergeCell ref="A19:E19"/>
    <mergeCell ref="A21:E21"/>
    <mergeCell ref="A22:E22"/>
    <mergeCell ref="A23:E23"/>
    <mergeCell ref="A1:E1"/>
    <mergeCell ref="A2:A3"/>
    <mergeCell ref="B2:B3"/>
    <mergeCell ref="C2:C3"/>
    <mergeCell ref="D2:E2"/>
    <mergeCell ref="A4:E4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I10" sqref="I10"/>
    </sheetView>
  </sheetViews>
  <sheetFormatPr defaultColWidth="8.85546875" defaultRowHeight="15" x14ac:dyDescent="0.25"/>
  <cols>
    <col min="1" max="1" width="53.42578125" customWidth="1"/>
    <col min="2" max="2" width="15.85546875" bestFit="1" customWidth="1"/>
    <col min="3" max="3" width="13.7109375" bestFit="1" customWidth="1"/>
    <col min="4" max="4" width="7.85546875" customWidth="1"/>
    <col min="5" max="5" width="15.42578125" bestFit="1" customWidth="1"/>
    <col min="6" max="6" width="13.140625" bestFit="1" customWidth="1"/>
  </cols>
  <sheetData>
    <row r="1" spans="1:5" x14ac:dyDescent="0.25">
      <c r="A1" s="312" t="s">
        <v>243</v>
      </c>
      <c r="B1" s="313"/>
      <c r="C1" s="313"/>
      <c r="D1" s="313"/>
      <c r="E1" s="314"/>
    </row>
    <row r="2" spans="1:5" x14ac:dyDescent="0.25">
      <c r="A2" s="315" t="s">
        <v>127</v>
      </c>
      <c r="B2" s="317" t="s">
        <v>128</v>
      </c>
      <c r="C2" s="87" t="s">
        <v>129</v>
      </c>
      <c r="D2" s="89"/>
      <c r="E2" s="86"/>
    </row>
    <row r="3" spans="1:5" x14ac:dyDescent="0.25">
      <c r="A3" s="328"/>
      <c r="B3" s="329"/>
      <c r="C3" s="57" t="s">
        <v>97</v>
      </c>
      <c r="D3" s="57" t="s">
        <v>151</v>
      </c>
      <c r="E3" s="58" t="s">
        <v>98</v>
      </c>
    </row>
    <row r="4" spans="1:5" x14ac:dyDescent="0.25">
      <c r="A4" s="59" t="s">
        <v>130</v>
      </c>
      <c r="B4" s="61">
        <v>2.1</v>
      </c>
      <c r="C4" s="62">
        <v>0</v>
      </c>
      <c r="D4" s="62">
        <v>100</v>
      </c>
      <c r="E4" s="61">
        <f>B4*C4*D4</f>
        <v>0</v>
      </c>
    </row>
    <row r="5" spans="1:5" x14ac:dyDescent="0.25">
      <c r="A5" s="59" t="s">
        <v>131</v>
      </c>
      <c r="B5" s="61">
        <v>3.19</v>
      </c>
      <c r="C5" s="62">
        <v>1</v>
      </c>
      <c r="D5" s="62">
        <v>100</v>
      </c>
      <c r="E5" s="61">
        <f t="shared" ref="E5:E11" si="0">B5*C5*D5</f>
        <v>319</v>
      </c>
    </row>
    <row r="6" spans="1:5" x14ac:dyDescent="0.25">
      <c r="A6" s="59" t="s">
        <v>132</v>
      </c>
      <c r="B6" s="61">
        <v>3.19</v>
      </c>
      <c r="C6" s="62">
        <v>1</v>
      </c>
      <c r="D6" s="62">
        <v>100</v>
      </c>
      <c r="E6" s="61">
        <f t="shared" si="0"/>
        <v>319</v>
      </c>
    </row>
    <row r="7" spans="1:5" x14ac:dyDescent="0.25">
      <c r="A7" s="59" t="s">
        <v>133</v>
      </c>
      <c r="B7" s="61">
        <v>3.19</v>
      </c>
      <c r="C7" s="62">
        <v>1</v>
      </c>
      <c r="D7" s="62">
        <v>100</v>
      </c>
      <c r="E7" s="61">
        <f t="shared" si="0"/>
        <v>319</v>
      </c>
    </row>
    <row r="8" spans="1:5" x14ac:dyDescent="0.25">
      <c r="A8" s="100" t="s">
        <v>187</v>
      </c>
      <c r="B8" s="61">
        <v>3.19</v>
      </c>
      <c r="C8" s="62">
        <v>1</v>
      </c>
      <c r="D8" s="62">
        <v>100</v>
      </c>
      <c r="E8" s="61">
        <f t="shared" si="0"/>
        <v>319</v>
      </c>
    </row>
    <row r="9" spans="1:5" x14ac:dyDescent="0.25">
      <c r="A9" s="101" t="s">
        <v>134</v>
      </c>
      <c r="B9" s="64">
        <v>6.38</v>
      </c>
      <c r="C9" s="62">
        <v>1</v>
      </c>
      <c r="D9" s="62">
        <v>100</v>
      </c>
      <c r="E9" s="61">
        <f>B9*C9*D9</f>
        <v>638</v>
      </c>
    </row>
    <row r="10" spans="1:5" x14ac:dyDescent="0.25">
      <c r="A10" s="100" t="s">
        <v>135</v>
      </c>
      <c r="B10" s="61">
        <v>3.19</v>
      </c>
      <c r="C10" s="62">
        <v>1</v>
      </c>
      <c r="D10" s="62">
        <v>100</v>
      </c>
      <c r="E10" s="61">
        <f t="shared" si="0"/>
        <v>319</v>
      </c>
    </row>
    <row r="11" spans="1:5" x14ac:dyDescent="0.25">
      <c r="A11" s="101" t="s">
        <v>136</v>
      </c>
      <c r="B11" s="64">
        <v>3.19</v>
      </c>
      <c r="C11" s="62">
        <v>1</v>
      </c>
      <c r="D11" s="62">
        <v>100</v>
      </c>
      <c r="E11" s="64">
        <f t="shared" si="0"/>
        <v>319</v>
      </c>
    </row>
    <row r="12" spans="1:5" x14ac:dyDescent="0.25">
      <c r="A12" s="102"/>
      <c r="B12" s="103"/>
      <c r="C12" s="109" t="s">
        <v>20</v>
      </c>
      <c r="D12" s="108"/>
      <c r="E12" s="83">
        <f>SUM(E4:E11)</f>
        <v>2552</v>
      </c>
    </row>
    <row r="13" spans="1:5" x14ac:dyDescent="0.25">
      <c r="A13" s="160" t="s">
        <v>137</v>
      </c>
      <c r="B13" s="104"/>
      <c r="C13" s="104"/>
      <c r="D13" s="104"/>
      <c r="E13" s="105"/>
    </row>
    <row r="14" spans="1:5" x14ac:dyDescent="0.25">
      <c r="A14" s="59" t="s">
        <v>138</v>
      </c>
      <c r="B14" s="61">
        <v>4.93</v>
      </c>
      <c r="C14" s="70">
        <v>2</v>
      </c>
      <c r="D14" s="62">
        <v>100</v>
      </c>
      <c r="E14" s="61">
        <f>B14*C14*D14</f>
        <v>986</v>
      </c>
    </row>
    <row r="15" spans="1:5" x14ac:dyDescent="0.25">
      <c r="A15" s="59" t="s">
        <v>139</v>
      </c>
      <c r="B15" s="61">
        <v>4.13</v>
      </c>
      <c r="C15" s="62">
        <v>0</v>
      </c>
      <c r="D15" s="62">
        <v>100</v>
      </c>
      <c r="E15" s="61">
        <f t="shared" ref="E15:E17" si="1">B15*C15*D15</f>
        <v>0</v>
      </c>
    </row>
    <row r="16" spans="1:5" x14ac:dyDescent="0.25">
      <c r="A16" s="59" t="s">
        <v>140</v>
      </c>
      <c r="B16" s="61">
        <v>3.93</v>
      </c>
      <c r="C16" s="62">
        <v>1</v>
      </c>
      <c r="D16" s="62">
        <v>100</v>
      </c>
      <c r="E16" s="61">
        <f t="shared" si="1"/>
        <v>393</v>
      </c>
    </row>
    <row r="17" spans="1:5" x14ac:dyDescent="0.25">
      <c r="A17" s="100" t="s">
        <v>141</v>
      </c>
      <c r="B17" s="64">
        <v>3.75</v>
      </c>
      <c r="C17" s="62">
        <v>1</v>
      </c>
      <c r="D17" s="62">
        <v>100</v>
      </c>
      <c r="E17" s="61">
        <f t="shared" si="1"/>
        <v>375</v>
      </c>
    </row>
    <row r="18" spans="1:5" x14ac:dyDescent="0.25">
      <c r="A18" s="93"/>
      <c r="B18" s="95"/>
      <c r="C18" s="96" t="s">
        <v>20</v>
      </c>
      <c r="D18" s="62"/>
      <c r="E18" s="58">
        <f xml:space="preserve"> (E14+E15+E17+E16)</f>
        <v>1754</v>
      </c>
    </row>
    <row r="19" spans="1:5" x14ac:dyDescent="0.25">
      <c r="A19" s="93"/>
      <c r="B19" s="97"/>
      <c r="C19" s="96" t="s">
        <v>126</v>
      </c>
      <c r="D19" s="110"/>
      <c r="E19" s="88">
        <f xml:space="preserve"> (2*(E12+E18))</f>
        <v>8612</v>
      </c>
    </row>
    <row r="20" spans="1:5" x14ac:dyDescent="0.25">
      <c r="A20" s="93"/>
      <c r="B20" s="97"/>
      <c r="C20" s="96" t="s">
        <v>257</v>
      </c>
      <c r="D20" s="62"/>
      <c r="E20" s="58">
        <f xml:space="preserve"> ((E19*26.37)/100)</f>
        <v>2270.9843999999998</v>
      </c>
    </row>
    <row r="21" spans="1:5" x14ac:dyDescent="0.25">
      <c r="A21" s="93"/>
      <c r="B21" s="97"/>
      <c r="C21" s="96" t="s">
        <v>111</v>
      </c>
      <c r="D21" s="62"/>
      <c r="E21" s="83">
        <f xml:space="preserve"> (E19+E20)</f>
        <v>10882.984399999999</v>
      </c>
    </row>
    <row r="22" spans="1:5" x14ac:dyDescent="0.25">
      <c r="A22" s="99"/>
      <c r="B22" s="81"/>
      <c r="C22" s="99"/>
      <c r="D22" s="99"/>
      <c r="E22" s="81"/>
    </row>
    <row r="23" spans="1:5" ht="15.75" x14ac:dyDescent="0.25">
      <c r="A23" s="330" t="s">
        <v>254</v>
      </c>
      <c r="B23" s="330"/>
      <c r="C23" s="330"/>
      <c r="D23" s="330"/>
      <c r="E23" s="330"/>
    </row>
    <row r="24" spans="1:5" x14ac:dyDescent="0.25">
      <c r="B24" s="84"/>
      <c r="E24" s="84"/>
    </row>
    <row r="25" spans="1:5" ht="15.75" x14ac:dyDescent="0.25">
      <c r="A25" s="221" t="s">
        <v>84</v>
      </c>
      <c r="B25" s="221"/>
      <c r="C25" s="221"/>
      <c r="D25" s="221"/>
      <c r="E25" s="221"/>
    </row>
    <row r="26" spans="1:5" ht="15.75" x14ac:dyDescent="0.25">
      <c r="A26" s="217" t="s">
        <v>83</v>
      </c>
      <c r="B26" s="217"/>
      <c r="C26" s="217"/>
      <c r="D26" s="217"/>
      <c r="E26" s="217"/>
    </row>
    <row r="27" spans="1:5" ht="15.75" x14ac:dyDescent="0.25">
      <c r="A27" s="217" t="s">
        <v>237</v>
      </c>
      <c r="B27" s="217"/>
      <c r="C27" s="217"/>
      <c r="D27" s="217"/>
      <c r="E27" s="217"/>
    </row>
    <row r="28" spans="1:5" x14ac:dyDescent="0.25">
      <c r="B28" s="84"/>
      <c r="E28" s="84"/>
    </row>
    <row r="29" spans="1:5" x14ac:dyDescent="0.25">
      <c r="B29" s="84"/>
      <c r="E29" s="84"/>
    </row>
  </sheetData>
  <mergeCells count="7">
    <mergeCell ref="A25:E25"/>
    <mergeCell ref="A26:E26"/>
    <mergeCell ref="A27:E27"/>
    <mergeCell ref="A1:E1"/>
    <mergeCell ref="A2:A3"/>
    <mergeCell ref="B2:B3"/>
    <mergeCell ref="A23:E23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O8" sqref="O8"/>
    </sheetView>
  </sheetViews>
  <sheetFormatPr defaultRowHeight="15" x14ac:dyDescent="0.25"/>
  <cols>
    <col min="4" max="4" width="12.42578125" customWidth="1"/>
    <col min="11" max="11" width="17.85546875" customWidth="1"/>
  </cols>
  <sheetData>
    <row r="1" spans="1:11" x14ac:dyDescent="0.25">
      <c r="A1" s="331" t="s">
        <v>287</v>
      </c>
      <c r="B1" s="332"/>
      <c r="C1" s="332"/>
      <c r="D1" s="332"/>
      <c r="E1" s="332"/>
      <c r="F1" s="332"/>
      <c r="G1" s="332"/>
      <c r="H1" s="332"/>
      <c r="I1" s="332"/>
      <c r="J1" s="332"/>
      <c r="K1" s="333"/>
    </row>
    <row r="2" spans="1:11" x14ac:dyDescent="0.25">
      <c r="A2" s="334" t="s">
        <v>288</v>
      </c>
      <c r="B2" s="335"/>
      <c r="C2" s="335"/>
      <c r="D2" s="335"/>
      <c r="E2" s="335"/>
      <c r="F2" s="335"/>
      <c r="G2" s="335"/>
      <c r="H2" s="335"/>
      <c r="I2" s="335"/>
      <c r="J2" s="335"/>
      <c r="K2" s="336"/>
    </row>
    <row r="3" spans="1:11" x14ac:dyDescent="0.25">
      <c r="A3" s="334" t="s">
        <v>234</v>
      </c>
      <c r="B3" s="335"/>
      <c r="C3" s="335"/>
      <c r="D3" s="335"/>
      <c r="E3" s="335"/>
      <c r="F3" s="335"/>
      <c r="G3" s="335"/>
      <c r="H3" s="335"/>
      <c r="I3" s="335"/>
      <c r="J3" s="335"/>
      <c r="K3" s="336"/>
    </row>
    <row r="4" spans="1:11" ht="15.75" thickBot="1" x14ac:dyDescent="0.3">
      <c r="A4" s="337" t="s">
        <v>289</v>
      </c>
      <c r="B4" s="338"/>
      <c r="C4" s="338"/>
      <c r="D4" s="338"/>
      <c r="E4" s="338"/>
      <c r="F4" s="338"/>
      <c r="G4" s="338"/>
      <c r="H4" s="338"/>
      <c r="I4" s="338"/>
      <c r="J4" s="338"/>
      <c r="K4" s="339"/>
    </row>
  </sheetData>
  <mergeCells count="4">
    <mergeCell ref="A1:K1"/>
    <mergeCell ref="A2:K2"/>
    <mergeCell ref="A3:K3"/>
    <mergeCell ref="A4:K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4</vt:i4>
      </vt:variant>
    </vt:vector>
  </HeadingPairs>
  <TitlesOfParts>
    <vt:vector size="13" baseType="lpstr">
      <vt:lpstr>DADOS RECAPEMENTO</vt:lpstr>
      <vt:lpstr>MEMÓRIA DE CÁLCULO</vt:lpstr>
      <vt:lpstr>ORÇAMENTO</vt:lpstr>
      <vt:lpstr>PRODUTOS BETUMINOSOS</vt:lpstr>
      <vt:lpstr>CFF</vt:lpstr>
      <vt:lpstr>ADM LOCAL</vt:lpstr>
      <vt:lpstr>CANTEIRO DE OBRA</vt:lpstr>
      <vt:lpstr>MOBILIZACAO EQUIPAMENTO</vt:lpstr>
      <vt:lpstr>Planilha1</vt:lpstr>
      <vt:lpstr>'DADOS RECAPEMENTO'!Area_de_impressao</vt:lpstr>
      <vt:lpstr>'MEMÓRIA DE CÁLCULO'!Area_de_impressao</vt:lpstr>
      <vt:lpstr>ORÇAMENTO!Area_de_impressao</vt:lpstr>
      <vt:lpstr>'PRODUTOS BETUMINOSOS'!Area_de_impressao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Particular</cp:lastModifiedBy>
  <cp:lastPrinted>2024-02-05T18:14:06Z</cp:lastPrinted>
  <dcterms:created xsi:type="dcterms:W3CDTF">2019-01-22T17:17:15Z</dcterms:created>
  <dcterms:modified xsi:type="dcterms:W3CDTF">2024-03-15T13:24:33Z</dcterms:modified>
</cp:coreProperties>
</file>