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Sec Transporte\RECAPEAMENTO PAINEIRAS RECURSO MUNICIPAL\"/>
    </mc:Choice>
  </mc:AlternateContent>
  <bookViews>
    <workbookView xWindow="0" yWindow="0" windowWidth="20490" windowHeight="7155" firstSheet="2" activeTab="2"/>
  </bookViews>
  <sheets>
    <sheet name="DADOS RECAPEMENTO" sheetId="13" r:id="rId1"/>
    <sheet name="ORÇAMENTO" sheetId="17" r:id="rId2"/>
    <sheet name="MEMÓRIA DE CÁLCULO" sheetId="1" r:id="rId3"/>
    <sheet name="PRODUTOS BETUMINOSOS" sheetId="14" r:id="rId4"/>
    <sheet name="cronograma F-F" sheetId="16" r:id="rId5"/>
    <sheet name="BDI" sheetId="23" r:id="rId6"/>
    <sheet name="ADMINISTRAÇÃO LOCAL" sheetId="8" r:id="rId7"/>
    <sheet name="CANTEIRO DE OBRA" sheetId="9" r:id="rId8"/>
    <sheet name="MOBILIZAÇÃO EQUIPAMENTOS" sheetId="10" r:id="rId9"/>
  </sheets>
  <definedNames>
    <definedName name="_xlnm.Print_Area" localSheetId="6">'ADMINISTRAÇÃO LOCAL'!$A$1:$E$19</definedName>
    <definedName name="_xlnm.Print_Area" localSheetId="5">BDI!$A$1:$K$44</definedName>
    <definedName name="_xlnm.Print_Area" localSheetId="7">'CANTEIRO DE OBRA'!$A$1:$E$12</definedName>
    <definedName name="_xlnm.Print_Area" localSheetId="4">'cronograma F-F'!$A$1:$U$43</definedName>
    <definedName name="_xlnm.Print_Area" localSheetId="0">'DADOS RECAPEMENTO'!$A$1:$N$37</definedName>
    <definedName name="_xlnm.Print_Area" localSheetId="2">'MEMÓRIA DE CÁLCULO'!$A$1:$M$61</definedName>
    <definedName name="_xlnm.Print_Area" localSheetId="8">'MOBILIZAÇÃO EQUIPAMENTOS'!$A$1:$D$28</definedName>
    <definedName name="_xlnm.Print_Area" localSheetId="1">ORÇAMENTO!$A$1:$L$59</definedName>
    <definedName name="_xlnm.Print_Area" localSheetId="3">'PRODUTOS BETUMINOSOS'!$A$1:$K$34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0" l="1"/>
  <c r="A17" i="9"/>
  <c r="A21" i="8"/>
  <c r="A55" i="17"/>
  <c r="A54" i="1"/>
  <c r="A38" i="16"/>
  <c r="A30" i="14"/>
  <c r="U8" i="16" l="1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7" i="16"/>
  <c r="P33" i="16"/>
  <c r="L33" i="16"/>
  <c r="H33" i="16"/>
  <c r="D33" i="16"/>
  <c r="J8" i="17"/>
  <c r="J9" i="17"/>
  <c r="J10" i="17"/>
  <c r="F53" i="17"/>
  <c r="G48" i="17"/>
  <c r="G47" i="17"/>
  <c r="G46" i="17"/>
  <c r="I41" i="17"/>
  <c r="I40" i="17"/>
  <c r="H40" i="17"/>
  <c r="H33" i="17"/>
  <c r="H34" i="17" s="1"/>
  <c r="J34" i="17" s="1"/>
  <c r="H32" i="17"/>
  <c r="J32" i="17" s="1"/>
  <c r="H27" i="17"/>
  <c r="J27" i="17" s="1"/>
  <c r="H26" i="17"/>
  <c r="J26" i="17" s="1"/>
  <c r="J25" i="17"/>
  <c r="H24" i="17"/>
  <c r="J24" i="17" s="1"/>
  <c r="J23" i="17"/>
  <c r="J22" i="17"/>
  <c r="J21" i="17"/>
  <c r="H20" i="17"/>
  <c r="J20" i="17" s="1"/>
  <c r="J19" i="17"/>
  <c r="J18" i="17"/>
  <c r="J17" i="17"/>
  <c r="H10" i="17"/>
  <c r="H8" i="17"/>
  <c r="H12" i="17" s="1"/>
  <c r="J12" i="17" s="1"/>
  <c r="G49" i="17" l="1"/>
  <c r="H11" i="17"/>
  <c r="J11" i="17" s="1"/>
  <c r="J40" i="17"/>
  <c r="J33" i="17"/>
  <c r="H35" i="17"/>
  <c r="J35" i="17" s="1"/>
  <c r="H41" i="17"/>
  <c r="J41" i="17" s="1"/>
  <c r="J28" i="17"/>
  <c r="H9" i="17"/>
  <c r="J42" i="17" l="1"/>
  <c r="J36" i="17"/>
  <c r="J13" i="17"/>
  <c r="I40" i="1" l="1"/>
  <c r="K18" i="1" l="1"/>
  <c r="K19" i="1"/>
  <c r="K20" i="1"/>
  <c r="K21" i="1"/>
  <c r="K22" i="1"/>
  <c r="K23" i="1"/>
  <c r="K24" i="1"/>
  <c r="K25" i="1"/>
  <c r="K26" i="1"/>
  <c r="K27" i="1"/>
  <c r="I26" i="1"/>
  <c r="I24" i="1"/>
  <c r="I20" i="1"/>
  <c r="I27" i="1" l="1"/>
  <c r="E20" i="10" l="1"/>
  <c r="K17" i="1" l="1"/>
  <c r="K28" i="1" s="1"/>
  <c r="E17" i="8"/>
  <c r="I10" i="1"/>
  <c r="K10" i="1" s="1"/>
  <c r="I8" i="1"/>
  <c r="I9" i="1" l="1"/>
  <c r="K9" i="1" s="1"/>
  <c r="I11" i="1"/>
  <c r="K11" i="1" s="1"/>
  <c r="I12" i="1"/>
  <c r="K12" i="1" s="1"/>
  <c r="K8" i="1"/>
  <c r="K13" i="1" l="1"/>
  <c r="I32" i="1"/>
  <c r="K32" i="1" s="1"/>
  <c r="I33" i="1"/>
  <c r="I41" i="1" s="1"/>
  <c r="I35" i="1" l="1"/>
  <c r="K35" i="1" s="1"/>
  <c r="I34" i="1"/>
  <c r="K34" i="1" s="1"/>
  <c r="K33" i="1"/>
  <c r="E9" i="10"/>
  <c r="E8" i="10"/>
  <c r="E6" i="10"/>
  <c r="E7" i="10"/>
  <c r="E17" i="10" l="1"/>
  <c r="E16" i="10"/>
  <c r="E15" i="10"/>
  <c r="E14" i="10"/>
  <c r="E5" i="10"/>
  <c r="E4" i="10"/>
  <c r="E12" i="9"/>
  <c r="E11" i="9"/>
  <c r="E10" i="9"/>
  <c r="E9" i="9"/>
  <c r="E8" i="9"/>
  <c r="E7" i="9"/>
  <c r="E6" i="9"/>
  <c r="E5" i="9"/>
  <c r="E12" i="10" l="1"/>
  <c r="E18" i="10"/>
  <c r="E13" i="9"/>
  <c r="E14" i="9" s="1"/>
  <c r="E19" i="10" l="1"/>
  <c r="E21" i="10" s="1"/>
  <c r="G48" i="1" s="1"/>
  <c r="E15" i="9"/>
  <c r="G47" i="1" s="1"/>
  <c r="E14" i="8"/>
  <c r="E15" i="8" s="1"/>
  <c r="E11" i="8"/>
  <c r="E12" i="8" s="1"/>
  <c r="E8" i="8"/>
  <c r="E7" i="8"/>
  <c r="E6" i="8"/>
  <c r="E5" i="8"/>
  <c r="E9" i="8" l="1"/>
  <c r="E16" i="8" s="1"/>
  <c r="E18" i="8" l="1"/>
  <c r="G46" i="1" s="1"/>
  <c r="I18" i="14"/>
  <c r="I17" i="14"/>
  <c r="E13" i="14" l="1"/>
  <c r="E28" i="14" s="1"/>
  <c r="E27" i="14" l="1"/>
  <c r="I23" i="14" l="1"/>
  <c r="F28" i="14" s="1"/>
  <c r="I22" i="14"/>
  <c r="F27" i="14" s="1"/>
  <c r="I28" i="14" l="1"/>
  <c r="I27" i="14"/>
  <c r="J40" i="1" l="1"/>
  <c r="J41" i="1"/>
  <c r="K41" i="1" l="1"/>
  <c r="K40" i="1"/>
  <c r="K42" i="1" l="1"/>
  <c r="K36" i="1" l="1"/>
  <c r="F52" i="1" s="1"/>
  <c r="G49" i="1" l="1"/>
  <c r="I52" i="1" l="1"/>
  <c r="T33" i="16"/>
  <c r="D34" i="16" l="1"/>
  <c r="H34" i="16" s="1"/>
  <c r="L34" i="16" s="1"/>
  <c r="P34" i="16" s="1"/>
  <c r="D35" i="16"/>
  <c r="H35" i="16" s="1"/>
  <c r="L35" i="16" s="1"/>
  <c r="P35" i="16" s="1"/>
  <c r="U33" i="16" l="1"/>
</calcChain>
</file>

<file path=xl/sharedStrings.xml><?xml version="1.0" encoding="utf-8"?>
<sst xmlns="http://schemas.openxmlformats.org/spreadsheetml/2006/main" count="603" uniqueCount="252">
  <si>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</si>
  <si>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</si>
  <si>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</si>
  <si>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</si>
  <si>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</si>
  <si>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</si>
  <si>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</si>
  <si>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</si>
  <si>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</si>
  <si>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</si>
  <si>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</si>
  <si>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</si>
  <si>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R$/UNID.</t>
  </si>
  <si>
    <t>TOTAL (R$)</t>
  </si>
  <si>
    <t>PINTURA DE LIGAÇÃO (PAVIMENTAÇÃO URBANA)</t>
  </si>
  <si>
    <t>CONCRETO BETUMINOSO USINADO À QUENTE-CBUQ (AC/BC) (PAVIMENTAÇÃO URBANA)</t>
  </si>
  <si>
    <t>ANP</t>
  </si>
  <si>
    <t>-</t>
  </si>
  <si>
    <t>Kg</t>
  </si>
  <si>
    <t>TOTAL:</t>
  </si>
  <si>
    <t>UNIDADE</t>
  </si>
  <si>
    <t>QUANTIDADE</t>
  </si>
  <si>
    <t>CUSTO TOTAL</t>
  </si>
  <si>
    <t>MÊS</t>
  </si>
  <si>
    <t>TOPÓGRAFO</t>
  </si>
  <si>
    <t>AUXILIAR TOPOGRAFIA</t>
  </si>
  <si>
    <t>CANTEIRO DE OBRA</t>
  </si>
  <si>
    <t>INSTALAÇOES PROVISÓRIAS</t>
  </si>
  <si>
    <t>PLACA DE OBRA</t>
  </si>
  <si>
    <t>M²</t>
  </si>
  <si>
    <t xml:space="preserve">EQUIPAMENTO DE GRANDE PORTE - 40KM/H </t>
  </si>
  <si>
    <t>FAIXA C2</t>
  </si>
  <si>
    <t>MINI-CARREGADEIRA DE PNEUS COM VASSOURA DE 1,8M</t>
  </si>
  <si>
    <t>PREÇO TOTAL:</t>
  </si>
  <si>
    <t>CUSTO TOTAL:</t>
  </si>
  <si>
    <t>MOBILIZAÇÃO EQUIPAMENTOS</t>
  </si>
  <si>
    <t>FAIXA C2 (RESTAURAÇÃO)</t>
  </si>
  <si>
    <t>ADMINISTRAÇÃO LOCAL</t>
  </si>
  <si>
    <t>CUSTO UNITÁRIO</t>
  </si>
  <si>
    <t>DESCRIÇÃO</t>
  </si>
  <si>
    <t>FAIXA A2 (RESTAURAÇÃO)</t>
  </si>
  <si>
    <t>VEÍCULOS DE PRODUÇÃO (AUTOPROPELIDOS) -15T</t>
  </si>
  <si>
    <t>DIVISÃO ENGENHARIA</t>
  </si>
  <si>
    <t>CUSTO TOAL:</t>
  </si>
  <si>
    <t xml:space="preserve"> TOTAL:</t>
  </si>
  <si>
    <t>CAMINHÃO BASCULANTE 10M³ - 15T</t>
  </si>
  <si>
    <t>CAMINHÃO DISTRIBUIDOR DE ASFALTO</t>
  </si>
  <si>
    <t>CAMINHÃO TANQUE 6000 L</t>
  </si>
  <si>
    <t>INSUMOS</t>
  </si>
  <si>
    <t>CIMENTO ASFÁLTICO CAP 50/70</t>
  </si>
  <si>
    <t>EMULSÕES ASFÁLTICA RR2C</t>
  </si>
  <si>
    <t>2.2</t>
  </si>
  <si>
    <t>3.0</t>
  </si>
  <si>
    <t>2.0</t>
  </si>
  <si>
    <t>1.0</t>
  </si>
  <si>
    <t>ITEM</t>
  </si>
  <si>
    <t>3.1</t>
  </si>
  <si>
    <t>3.2</t>
  </si>
  <si>
    <t>3.3</t>
  </si>
  <si>
    <t>MOBILIZAÇÃO EQUIPAMENTO</t>
  </si>
  <si>
    <t>TOTAL R$</t>
  </si>
  <si>
    <t>TOTAL R$:</t>
  </si>
  <si>
    <t>CUSTO TOTAL DA OBRA:</t>
  </si>
  <si>
    <t>2.3</t>
  </si>
  <si>
    <t>Espessura do Asfalto (m)</t>
  </si>
  <si>
    <t>DADOS PARA RECAPEAMENTO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</si>
  <si>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</si>
  <si>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</si>
  <si>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</si>
  <si>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</si>
  <si>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</si>
  <si>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RR2C (L/m²)</t>
  </si>
  <si>
    <t>Porcentagem de CAP no CBUQ (%)</t>
  </si>
  <si>
    <t>T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</si>
  <si>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</si>
  <si>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</si>
  <si>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</si>
  <si>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</si>
  <si>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</si>
  <si>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</si>
  <si>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</si>
  <si>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</si>
  <si>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</si>
  <si>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</si>
  <si>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</si>
  <si>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</si>
  <si>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</si>
  <si>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</si>
  <si>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</si>
  <si>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</si>
  <si>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</si>
  <si>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</si>
  <si>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</si>
  <si>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</si>
  <si>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</si>
  <si>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</si>
  <si>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</si>
  <si>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TRANSPORTE COMERCIAL DE AGREGADO (PAVIMENTAÇÃO URBANA)</t>
  </si>
  <si>
    <t>TRANSPORTE COMERCIAL DE MASSA ASFÁLTICA (PAVIMENTAÇÃO URBANA)</t>
  </si>
  <si>
    <t>Valor do m²</t>
  </si>
  <si>
    <t>TODAS AS RUAS</t>
  </si>
  <si>
    <t xml:space="preserve">CUSTO TOTAL DA OBRA/ÁREA TOTAL </t>
  </si>
  <si>
    <t>PRODUTO BETUMINOSO</t>
  </si>
  <si>
    <t>Engenheiro Luis Severo Braga Gomides</t>
  </si>
  <si>
    <t>Secretário Municipal de Transportes</t>
  </si>
  <si>
    <t>____________________________________________</t>
  </si>
  <si>
    <t>PREFEITURA MUNICIPAL DE CATALÃO</t>
  </si>
  <si>
    <t>SECRETARIA MUNICIPAL DE TRANSPORTES E INFRAESTRUTURA</t>
  </si>
  <si>
    <t>CRONOGRAMA FÍSICO-FINANCEIRO</t>
  </si>
  <si>
    <t>DESCRIÇÃO DOS SERVIÇOS</t>
  </si>
  <si>
    <t>VALOR DOS SERVIÇOS</t>
  </si>
  <si>
    <t>% DOS SERVIÇOS</t>
  </si>
  <si>
    <t>TOTAL</t>
  </si>
  <si>
    <t>PERCENTUAL DE EXECUÇÃO</t>
  </si>
  <si>
    <t>TOTAL ACUMULADO</t>
  </si>
  <si>
    <t>___________________________________________</t>
  </si>
  <si>
    <t xml:space="preserve">Secretário Municipal de Transportes e Infraestrutra </t>
  </si>
  <si>
    <t>PREFEITURA MUNICIPAL DE CATALAO</t>
  </si>
  <si>
    <t>SECRETARIA DE TRANSPORTES E INFRAESTRUTURA</t>
  </si>
  <si>
    <t>COMPOSIÇÃO BDI</t>
  </si>
  <si>
    <r>
      <rPr>
        <b/>
        <sz val="10"/>
        <rFont val="Arial"/>
        <family val="2"/>
      </rPr>
      <t xml:space="preserve">Administração central </t>
    </r>
    <r>
      <rPr>
        <b/>
        <vertAlign val="superscript"/>
        <sz val="10"/>
        <rFont val="Arial"/>
        <family val="2"/>
      </rPr>
      <t>(1)</t>
    </r>
  </si>
  <si>
    <r>
      <rPr>
        <b/>
        <sz val="10"/>
        <rFont val="Arial"/>
        <family val="2"/>
      </rPr>
      <t xml:space="preserve">Lucro </t>
    </r>
    <r>
      <rPr>
        <b/>
        <vertAlign val="superscript"/>
        <sz val="10"/>
        <rFont val="Arial"/>
        <family val="2"/>
      </rPr>
      <t>(2)</t>
    </r>
  </si>
  <si>
    <r>
      <t xml:space="preserve">Despesas financeiras </t>
    </r>
    <r>
      <rPr>
        <b/>
        <vertAlign val="superscript"/>
        <sz val="10"/>
        <rFont val="Arial"/>
        <family val="2"/>
      </rPr>
      <t>(3)</t>
    </r>
  </si>
  <si>
    <r>
      <rPr>
        <b/>
        <sz val="10"/>
        <rFont val="Arial"/>
        <family val="2"/>
      </rPr>
      <t xml:space="preserve">Seguros + Garantias </t>
    </r>
    <r>
      <rPr>
        <b/>
        <vertAlign val="superscript"/>
        <sz val="10"/>
        <rFont val="Arial"/>
        <family val="2"/>
      </rPr>
      <t>(4)</t>
    </r>
  </si>
  <si>
    <r>
      <rPr>
        <b/>
        <sz val="10"/>
        <rFont val="Arial"/>
        <family val="2"/>
      </rPr>
      <t xml:space="preserve">Riscos </t>
    </r>
    <r>
      <rPr>
        <b/>
        <vertAlign val="superscript"/>
        <sz val="10"/>
        <rFont val="Arial"/>
        <family val="2"/>
      </rPr>
      <t>(5)</t>
    </r>
  </si>
  <si>
    <r>
      <rPr>
        <b/>
        <sz val="10"/>
        <rFont val="Arial"/>
        <family val="2"/>
      </rPr>
      <t xml:space="preserve">ISS </t>
    </r>
    <r>
      <rPr>
        <b/>
        <vertAlign val="superscript"/>
        <sz val="10"/>
        <rFont val="Arial"/>
        <family val="2"/>
      </rPr>
      <t>(6)</t>
    </r>
  </si>
  <si>
    <r>
      <rPr>
        <b/>
        <sz val="10"/>
        <rFont val="Arial"/>
        <family val="2"/>
      </rPr>
      <t xml:space="preserve">PIS </t>
    </r>
    <r>
      <rPr>
        <b/>
        <vertAlign val="superscript"/>
        <sz val="10"/>
        <rFont val="Arial"/>
        <family val="2"/>
      </rPr>
      <t>(7)</t>
    </r>
  </si>
  <si>
    <r>
      <t xml:space="preserve">COFINS </t>
    </r>
    <r>
      <rPr>
        <b/>
        <vertAlign val="superscript"/>
        <sz val="10"/>
        <rFont val="Arial"/>
        <family val="2"/>
      </rPr>
      <t>(8)</t>
    </r>
  </si>
  <si>
    <r>
      <t xml:space="preserve">CPRB </t>
    </r>
    <r>
      <rPr>
        <b/>
        <vertAlign val="superscript"/>
        <sz val="10"/>
        <rFont val="Arial"/>
        <family val="2"/>
      </rPr>
      <t>(9)</t>
    </r>
  </si>
  <si>
    <r>
      <t xml:space="preserve">Resultado </t>
    </r>
    <r>
      <rPr>
        <b/>
        <vertAlign val="superscript"/>
        <sz val="10"/>
        <rFont val="Arial"/>
        <family val="2"/>
      </rPr>
      <t>(*)</t>
    </r>
  </si>
  <si>
    <t>BDI ESTIMADO</t>
  </si>
  <si>
    <t>7,30%</t>
  </si>
  <si>
    <t>0,65%</t>
  </si>
  <si>
    <t>3,00%</t>
  </si>
  <si>
    <t>BDI DESONERADO ESTIMADO</t>
  </si>
  <si>
    <t>4,50%</t>
  </si>
  <si>
    <t>(1) Valor adotado e praticado no mercado.</t>
  </si>
  <si>
    <t>(2) Valores definidos a partir dos limites no Acórdão n° 2.622/2013 - TCU - Plenário. Valores médios.</t>
  </si>
  <si>
    <r>
      <t>(3) Valor calculado pela expressão matemática do DNIT: CF = ((1+SELIC)</t>
    </r>
    <r>
      <rPr>
        <vertAlign val="superscript"/>
        <sz val="10"/>
        <rFont val="Arial"/>
        <family val="2"/>
      </rPr>
      <t>1/12</t>
    </r>
    <r>
      <rPr>
        <sz val="10"/>
        <rFont val="Arial"/>
        <family val="2"/>
      </rPr>
      <t xml:space="preserve"> x (1+IN FL)</t>
    </r>
    <r>
      <rPr>
        <vertAlign val="superscript"/>
        <sz val="10"/>
        <rFont val="Arial"/>
        <family val="2"/>
      </rPr>
      <t>1/12</t>
    </r>
    <r>
      <rPr>
        <sz val="10"/>
        <rFont val="Arial"/>
        <family val="2"/>
      </rPr>
      <t xml:space="preserve"> ) - 1 = 1,65% (valor médio dos últimos 12 meses - dez/14 à nov/15)</t>
    </r>
  </si>
  <si>
    <t>(4) Valores relativos aos seguros de Risco de Engenharia e Responsabilidade Civil do Profissional foram excluídos conforme Portaria n° 449/2015. Garantia calculada com a média do percentual do seguro-garantia (Acórdão n° 2.622/2013 - TCU) e do dinheiro (0%). Seguro de Vida em Grupo calculado pela média histórica de obras Civis (não compõe o BDI reduzido).</t>
  </si>
  <si>
    <t>(5) Valores definidos a partir dos limites no Acórdão n° 2.622/2013 - TCU - Plenário. Valores médios.</t>
  </si>
  <si>
    <t>(6) Valor médio utilizado pelo DNIT.</t>
  </si>
  <si>
    <t>(7) Alíquota definida por lei (lucro presumido).</t>
  </si>
  <si>
    <t>(9) Alíquota definida pela lei 13.161/15 (CPRB - contribuição previdenciária sobre a receita bruta).</t>
  </si>
  <si>
    <t>(*) A fórmula para estipulação da taxa de BDI estimado adotado é a mesma que foi aplicada para a obtenção das tabelas contidas no Acórdão n° 2.622/2013 - TCU - Plenário</t>
  </si>
  <si>
    <t>_____________________________</t>
  </si>
  <si>
    <t>Luis Severo Braga Gomides</t>
  </si>
  <si>
    <t>Engenheiro Civil</t>
  </si>
  <si>
    <t>Secretário Municipal de Transportes e Infraestrutura</t>
  </si>
  <si>
    <t>ÁREA</t>
  </si>
  <si>
    <t>DT Entulho (Km)</t>
  </si>
  <si>
    <t>ENGENHEIRO PRODUÇÃO/CIVIL</t>
  </si>
  <si>
    <t>DIVISÃO ADMINISTRATIVA</t>
  </si>
  <si>
    <t>VIGIA</t>
  </si>
  <si>
    <t>VEÍCULOS DA ADMINISTRAÇÃO</t>
  </si>
  <si>
    <t>VEÍCULOS LEVES (INCLUSO COMBUSTÍVEL)</t>
  </si>
  <si>
    <t>LABORATORISTA DE BETUME</t>
  </si>
  <si>
    <t>ESCRITÓRIO CAMPO</t>
  </si>
  <si>
    <t>MOBILIÁRIO DE ESCRITÓRIO (INCLUSIVE EQUIPAMENTOS DE INFORMÁTICA)</t>
  </si>
  <si>
    <t>ALMOXARIFADO</t>
  </si>
  <si>
    <t>BANHEIROS QUÍMICOS</t>
  </si>
  <si>
    <t>TENDA 6X6M REFEITÓRIO</t>
  </si>
  <si>
    <t>MESA COM 4 CADEIRAS (REFEITÓRIO TENDAS)</t>
  </si>
  <si>
    <t>CJ</t>
  </si>
  <si>
    <t>INSTALAÇÕES PROVISÓRIA DE ENERGIA ELÉTRICA</t>
  </si>
  <si>
    <t xml:space="preserve">CUSTO </t>
  </si>
  <si>
    <t>KM</t>
  </si>
  <si>
    <t>RETRO ESCAVADEIRA DE PNEUS - CATERPILLAR 416E OU EQUIVALENTE</t>
  </si>
  <si>
    <t>CAMINHÃO CARROCERIA MADEIRA - 15T</t>
  </si>
  <si>
    <t>ROLO LISO VIBRATÓRIO AUTOPROPELIDO - CS533 E OU EQUIVALENTE</t>
  </si>
  <si>
    <t>VIBROACABADORA DE ASFALTO SOBRE ESTEIRAS</t>
  </si>
  <si>
    <t>TANQUE DE ESTOCAGEM ASFALTO (30.000L)</t>
  </si>
  <si>
    <t>ROLO COMPACTADOR DE PNEUS AUTOPROPELIDO - 27 T</t>
  </si>
  <si>
    <t>PREFEITURA MUNICIPAL DE CATALÃO SECRETARIA MUNICIPAL DE TRANSPORTE (ADMINISTRAÇÃO: 2021/2024)</t>
  </si>
  <si>
    <t>SERVIÇO</t>
  </si>
  <si>
    <t>RECAPEAMENTO</t>
  </si>
  <si>
    <t>GOINFRA</t>
  </si>
  <si>
    <t>Usinagem CBUQ (Exc. Forn. Bet. E Transp.) (AC/BC)</t>
  </si>
  <si>
    <t>TRANSPORTE COMERCIAL DE AGREGADOS</t>
  </si>
  <si>
    <t>T x Km</t>
  </si>
  <si>
    <t>% DE AGREGADO / DENSIDADE x DT</t>
  </si>
  <si>
    <t>TRANSPORTE COMERCIAL DE MASSA</t>
  </si>
  <si>
    <t>T KM</t>
  </si>
  <si>
    <t>QUANT. MASSA ASFÁTICA X DT TRANSPORTE</t>
  </si>
  <si>
    <t>TAPA BURACO (EXCETO FORN. E TRANSP. MAT.)</t>
  </si>
  <si>
    <t>REPAROS LOCALIZADOS EM CBUQ  4cm</t>
  </si>
  <si>
    <t>DADOS PARA REPARO SUPERFICIAL</t>
  </si>
  <si>
    <t>ÁREA x ESPESSURA DO REPARO</t>
  </si>
  <si>
    <t>COMPRIMENTO x LARGURA  DO REPARO</t>
  </si>
  <si>
    <t>BDI (26,70%):</t>
  </si>
  <si>
    <t>REFERÊNCIA: TABELA DE TERRAPLENAGEM, PAVIMENTAÇÃO E OBRAS DE ARTE ESPECIAIS - FEVEREIRO 2024 - COM DESONERAÇÃO (T238) E TABELA ANP PRODUTO/ESTADO MARÇO 2024</t>
  </si>
  <si>
    <t>REMOÇÃO E CARGA DE PAV. ASFÁLTICA ( EXCETO TRANSPORTE)</t>
  </si>
  <si>
    <t>TRANSPORTE DE PAVIMENTO REMOVIDO</t>
  </si>
  <si>
    <t>ACABAMENTO E RECOMPOSIÇÃO DE JAZIDA</t>
  </si>
  <si>
    <t>ESCAVAÇÃO E CARGA DE MATERIAL DE JAZIDA (PAV.URB.)</t>
  </si>
  <si>
    <t>TRANSPORTE DE MATERIAL DE JAZIDA (CASCALHO) (PAV.URB.)</t>
  </si>
  <si>
    <t>REATERRO DE VALAS C/ COMPACTAÇÃO VIBRATÓRIA</t>
  </si>
  <si>
    <t>DADOS PARA REPARO PROFUNDO</t>
  </si>
  <si>
    <t>Espessura da Base (cascalho)</t>
  </si>
  <si>
    <t>DT CASCALHO (Km)</t>
  </si>
  <si>
    <t>EMPOLAMENTO (20%)</t>
  </si>
  <si>
    <t>REPAROS LOCALIZADOS PROFUNDO  CBUQ  4cm CASCALHO (20 Cm)</t>
  </si>
  <si>
    <t>VOLUME DO REPARO x DT DO ENTULHO x EMPOLAMENTO</t>
  </si>
  <si>
    <t>EMPOLAMENTO DO ENTULHO (30 %)</t>
  </si>
  <si>
    <t>ÁREA x ESPESSURA DA BASE DO REPARO</t>
  </si>
  <si>
    <t>VOLUME DO REPARO x DT DA JAZIDA DE CASCALHO x EMPOLAMENTO</t>
  </si>
  <si>
    <t>EMPOLAMENTO DO CASCALHO (20 %)</t>
  </si>
  <si>
    <t>ÁREA DA JAZIDA DE CASCALHO</t>
  </si>
  <si>
    <t>ÁREA x ESPESSURA DO REPARO (ASFÃLTO)</t>
  </si>
  <si>
    <t>COMPRIMENTO x LARGURA  DO REPARO (ASFÁLTO)</t>
  </si>
  <si>
    <t>ÁREA (PROJETO)</t>
  </si>
  <si>
    <t>ÁREA (PROJETO) x ESPESSURA ASFALTO</t>
  </si>
  <si>
    <t>ÁREA (PROJETO) x (EXPESSURA ASFALTO ) x (DENSIDADE CBUQ) x DT CBUQ</t>
  </si>
  <si>
    <t>ÁREA (PROJETO) x (EXPESSURA ASFALTO ) x (DENSIDADE CBUQ) x  (% AGREGADO) / (DENSIDADE DO AGREGADO) x (DT AGEGADO)</t>
  </si>
  <si>
    <t>ÁREA RECAPEAMENTO + REPAROS  x TAXA DE APLICAÇÃO RR2C</t>
  </si>
  <si>
    <t>ÁREA RECAPEAMENTO x ESPESSURA DO ASFALTO x DENSIDADE CBUQ x PORCENTAGEM DE CAP NO CBUQ</t>
  </si>
  <si>
    <t>ÁREA x ESPESSURA DO REPARO ESCAVADO</t>
  </si>
  <si>
    <t>1.1</t>
  </si>
  <si>
    <t>1.2</t>
  </si>
  <si>
    <t>1.3</t>
  </si>
  <si>
    <t>1.4</t>
  </si>
  <si>
    <t>1.5</t>
  </si>
  <si>
    <t>2.4</t>
  </si>
  <si>
    <t>2.5</t>
  </si>
  <si>
    <t>2.6</t>
  </si>
  <si>
    <t>2.7</t>
  </si>
  <si>
    <t>2.8</t>
  </si>
  <si>
    <t>2.9</t>
  </si>
  <si>
    <t>2.10</t>
  </si>
  <si>
    <t>2.11</t>
  </si>
  <si>
    <t>3.4</t>
  </si>
  <si>
    <t>4.0</t>
  </si>
  <si>
    <t>4.1</t>
  </si>
  <si>
    <t>4.2</t>
  </si>
  <si>
    <t>5.0</t>
  </si>
  <si>
    <t>5.1</t>
  </si>
  <si>
    <t>5.2</t>
  </si>
  <si>
    <t>5.3</t>
  </si>
  <si>
    <t>PREFEITURA MUNICIPAL DE CATALÃO SECRETARIA MUNICIPAL DE TRANSPORTE ADMINISTRAÇÃO: 2021/2024</t>
  </si>
  <si>
    <t>CUSTO TOTAL DA OBRA: (R$)</t>
  </si>
  <si>
    <t>Valores com BDI - BDI: 26,70%</t>
  </si>
  <si>
    <t>2 MÊSES</t>
  </si>
  <si>
    <t>QUINZENA 1</t>
  </si>
  <si>
    <t>QUINZENA 2</t>
  </si>
  <si>
    <t>QUINZENA 3</t>
  </si>
  <si>
    <t>QUINZENA 4</t>
  </si>
  <si>
    <t>TIPO DE SERVIÇO: PAVIMENTAÇÃO ASFÁLTICA E REPAROS SUPERFICIAIS</t>
  </si>
  <si>
    <t>TIPO DE SERVIÇO: PAVIMENTAÇÃO ASFÁLTICA (RECAPEAMENTO E REPARO SUPERFICIAIS)</t>
  </si>
  <si>
    <t>LOCAL: RECAPEAMENTO BAIRROS PAINEIRAS, JARDIM EUROPA, BAIRRO MONSENHOR SOUZA, PARQUE DOS BURITIS.</t>
  </si>
  <si>
    <t>RECAPEAMENTO E TAPA BURACO BAIRROS PAINEIRAS, JARDIM EUROPA,BAIRRO MONSENHOR SOUZA E PARQUE DOS BURITIS.</t>
  </si>
  <si>
    <t>LOCAL: RECAPEAMENTO BAIRROS PAINEIRAS, JARDIM EUROPA, BAIRRO MONSENHOR SOUZA E PARQUE DOS BURITIS.</t>
  </si>
  <si>
    <t>Catalão, 20 de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</si>
</sst>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#,##0.00;\-&quot;R$&quot;#,##0.00"/>
    <numFmt numFmtId="165" formatCode="0.000"/>
    <numFmt numFmtId="166" formatCode="0.0"/>
    <numFmt numFmtId="167" formatCode="&quot;R$&quot;\ #,##0.0000"/>
    <numFmt numFmtId="168" formatCode="&quot;R$&quot;\ #,##0.00"/>
    <numFmt numFmtId="169" formatCode="&quot;R$&quot;\ #,##0.000;\-&quot;R$&quot;\ #,##0.000"/>
    <numFmt numFmtId="170" formatCode="&quot;R$&quot;\ 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4" fillId="0" borderId="0"/>
  </cellStyleXfs>
  <cellXfs count="443">
    <xf numFmtId="0" fontId="0" fillId="0" borderId="0" xfId="0"/>
    <xf numFmtId="0" fontId="0" fillId="0" borderId="0" xfId="0" applyBorder="1"/>
    <xf numFmtId="0" fontId="4" fillId="0" borderId="9" xfId="0" applyFont="1" applyBorder="1" applyAlignment="1">
      <alignment horizontal="center"/>
    </xf>
    <xf numFmtId="44" fontId="5" fillId="0" borderId="9" xfId="0" applyNumberFormat="1" applyFont="1" applyBorder="1"/>
    <xf numFmtId="166" fontId="5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9" xfId="0" applyNumberFormat="1" applyFont="1" applyBorder="1"/>
    <xf numFmtId="2" fontId="5" fillId="0" borderId="9" xfId="0" applyNumberFormat="1" applyFont="1" applyBorder="1" applyAlignment="1">
      <alignment horizontal="center"/>
    </xf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4" fontId="5" fillId="0" borderId="1" xfId="0" applyNumberFormat="1" applyFont="1" applyFill="1" applyBorder="1"/>
    <xf numFmtId="44" fontId="4" fillId="0" borderId="1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5" fillId="0" borderId="0" xfId="0" applyFont="1" applyBorder="1"/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44" fontId="4" fillId="0" borderId="14" xfId="0" applyNumberFormat="1" applyFont="1" applyBorder="1"/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44" fontId="4" fillId="0" borderId="16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4" xfId="0" applyFont="1" applyBorder="1"/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right" vertical="center" wrapText="1"/>
    </xf>
    <xf numFmtId="0" fontId="2" fillId="4" borderId="0" xfId="0" applyFont="1" applyFill="1" applyBorder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/>
    <xf numFmtId="2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168" fontId="7" fillId="0" borderId="11" xfId="0" applyNumberFormat="1" applyFont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0" fillId="0" borderId="0" xfId="0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10" fillId="0" borderId="18" xfId="0" applyFont="1" applyBorder="1"/>
    <xf numFmtId="0" fontId="10" fillId="0" borderId="19" xfId="0" applyFont="1" applyBorder="1"/>
    <xf numFmtId="0" fontId="10" fillId="0" borderId="21" xfId="0" applyFont="1" applyBorder="1"/>
    <xf numFmtId="0" fontId="10" fillId="0" borderId="0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33" xfId="0" applyFont="1" applyBorder="1" applyAlignment="1">
      <alignment horizontal="center" vertical="center"/>
    </xf>
    <xf numFmtId="10" fontId="10" fillId="0" borderId="36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68" fontId="10" fillId="0" borderId="44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168" fontId="0" fillId="0" borderId="0" xfId="0" applyNumberFormat="1"/>
    <xf numFmtId="2" fontId="2" fillId="4" borderId="0" xfId="0" applyNumberFormat="1" applyFont="1" applyFill="1"/>
    <xf numFmtId="168" fontId="2" fillId="0" borderId="0" xfId="0" applyNumberFormat="1" applyFont="1"/>
    <xf numFmtId="44" fontId="0" fillId="0" borderId="0" xfId="0" applyNumberFormat="1"/>
    <xf numFmtId="165" fontId="0" fillId="0" borderId="0" xfId="0" applyNumberFormat="1"/>
    <xf numFmtId="2" fontId="0" fillId="0" borderId="0" xfId="0" applyNumberFormat="1"/>
    <xf numFmtId="168" fontId="1" fillId="0" borderId="0" xfId="0" applyNumberFormat="1" applyFont="1"/>
    <xf numFmtId="0" fontId="8" fillId="0" borderId="0" xfId="0" applyFont="1" applyBorder="1" applyAlignment="1">
      <alignment horizontal="right"/>
    </xf>
    <xf numFmtId="168" fontId="0" fillId="0" borderId="0" xfId="0" applyNumberFormat="1" applyBorder="1"/>
    <xf numFmtId="2" fontId="0" fillId="0" borderId="0" xfId="0" applyNumberFormat="1" applyBorder="1"/>
    <xf numFmtId="168" fontId="1" fillId="0" borderId="0" xfId="0" applyNumberFormat="1" applyFont="1" applyBorder="1" applyAlignment="1">
      <alignment horizontal="center" vertical="center"/>
    </xf>
    <xf numFmtId="44" fontId="4" fillId="0" borderId="15" xfId="0" applyNumberFormat="1" applyFont="1" applyFill="1" applyBorder="1"/>
    <xf numFmtId="168" fontId="2" fillId="0" borderId="0" xfId="0" applyNumberFormat="1" applyFont="1" applyBorder="1"/>
    <xf numFmtId="0" fontId="8" fillId="4" borderId="0" xfId="0" applyFont="1" applyFill="1" applyBorder="1" applyAlignment="1"/>
    <xf numFmtId="169" fontId="3" fillId="4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0" fontId="10" fillId="4" borderId="41" xfId="0" applyFont="1" applyFill="1" applyBorder="1" applyAlignment="1">
      <alignment vertical="center" wrapText="1"/>
    </xf>
    <xf numFmtId="0" fontId="10" fillId="4" borderId="24" xfId="0" applyFont="1" applyFill="1" applyBorder="1" applyAlignment="1">
      <alignment vertical="center" wrapText="1"/>
    </xf>
    <xf numFmtId="0" fontId="10" fillId="4" borderId="42" xfId="0" applyFont="1" applyFill="1" applyBorder="1" applyAlignment="1">
      <alignment vertical="center" wrapText="1"/>
    </xf>
    <xf numFmtId="7" fontId="3" fillId="4" borderId="1" xfId="0" applyNumberFormat="1" applyFont="1" applyFill="1" applyBorder="1" applyAlignment="1">
      <alignment horizontal="center"/>
    </xf>
    <xf numFmtId="0" fontId="15" fillId="0" borderId="32" xfId="2" applyFont="1" applyBorder="1" applyAlignment="1">
      <alignment horizontal="left" vertical="top"/>
    </xf>
    <xf numFmtId="0" fontId="15" fillId="0" borderId="26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left" vertical="center" indent="1"/>
    </xf>
    <xf numFmtId="0" fontId="16" fillId="0" borderId="26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left" vertical="center" indent="1"/>
    </xf>
    <xf numFmtId="0" fontId="16" fillId="0" borderId="26" xfId="2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30" xfId="2" applyFont="1" applyBorder="1" applyAlignment="1">
      <alignment horizontal="center" vertical="center"/>
    </xf>
    <xf numFmtId="0" fontId="16" fillId="0" borderId="32" xfId="2" applyFont="1" applyBorder="1" applyAlignment="1">
      <alignment horizontal="left"/>
    </xf>
    <xf numFmtId="0" fontId="16" fillId="0" borderId="26" xfId="2" applyFont="1" applyBorder="1" applyAlignment="1">
      <alignment horizontal="center"/>
    </xf>
    <xf numFmtId="10" fontId="16" fillId="0" borderId="26" xfId="2" applyNumberFormat="1" applyFont="1" applyBorder="1" applyAlignment="1">
      <alignment horizontal="center"/>
    </xf>
    <xf numFmtId="10" fontId="16" fillId="0" borderId="30" xfId="2" applyNumberFormat="1" applyFont="1" applyBorder="1" applyAlignment="1">
      <alignment horizontal="center"/>
    </xf>
    <xf numFmtId="0" fontId="15" fillId="4" borderId="6" xfId="2" applyFont="1" applyFill="1" applyBorder="1"/>
    <xf numFmtId="0" fontId="15" fillId="4" borderId="0" xfId="2" applyFont="1" applyFill="1" applyBorder="1"/>
    <xf numFmtId="0" fontId="15" fillId="4" borderId="7" xfId="2" applyFont="1" applyFill="1" applyBorder="1"/>
    <xf numFmtId="49" fontId="15" fillId="4" borderId="6" xfId="2" applyNumberFormat="1" applyFont="1" applyFill="1" applyBorder="1" applyAlignment="1">
      <alignment horizontal="justify" vertical="justify"/>
    </xf>
    <xf numFmtId="49" fontId="15" fillId="4" borderId="0" xfId="2" applyNumberFormat="1" applyFont="1" applyFill="1" applyBorder="1" applyAlignment="1">
      <alignment horizontal="justify" vertical="justify"/>
    </xf>
    <xf numFmtId="49" fontId="15" fillId="4" borderId="7" xfId="2" applyNumberFormat="1" applyFont="1" applyFill="1" applyBorder="1" applyAlignment="1">
      <alignment horizontal="justify" vertical="justify"/>
    </xf>
    <xf numFmtId="49" fontId="15" fillId="4" borderId="6" xfId="2" applyNumberFormat="1" applyFont="1" applyFill="1" applyBorder="1" applyAlignment="1">
      <alignment horizontal="left" vertical="justify"/>
    </xf>
    <xf numFmtId="49" fontId="15" fillId="4" borderId="0" xfId="2" applyNumberFormat="1" applyFont="1" applyFill="1" applyBorder="1" applyAlignment="1">
      <alignment horizontal="left" vertical="justify"/>
    </xf>
    <xf numFmtId="49" fontId="15" fillId="4" borderId="7" xfId="2" applyNumberFormat="1" applyFont="1" applyFill="1" applyBorder="1" applyAlignment="1">
      <alignment horizontal="left" vertical="justify"/>
    </xf>
    <xf numFmtId="0" fontId="14" fillId="4" borderId="6" xfId="2" applyFill="1" applyBorder="1"/>
    <xf numFmtId="0" fontId="14" fillId="4" borderId="0" xfId="2" applyFill="1" applyBorder="1"/>
    <xf numFmtId="0" fontId="14" fillId="4" borderId="7" xfId="2" applyFill="1" applyBorder="1"/>
    <xf numFmtId="9" fontId="10" fillId="7" borderId="38" xfId="0" applyNumberFormat="1" applyFont="1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44" fontId="5" fillId="0" borderId="15" xfId="0" applyNumberFormat="1" applyFont="1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Fill="1" applyBorder="1"/>
    <xf numFmtId="168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vertical="center"/>
    </xf>
    <xf numFmtId="168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168" fontId="3" fillId="4" borderId="5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wrapText="1"/>
    </xf>
    <xf numFmtId="168" fontId="3" fillId="4" borderId="0" xfId="0" applyNumberFormat="1" applyFont="1" applyFill="1" applyBorder="1" applyAlignment="1">
      <alignment horizontal="center" vertical="center" wrapText="1"/>
    </xf>
    <xf numFmtId="168" fontId="11" fillId="0" borderId="26" xfId="0" applyNumberFormat="1" applyFont="1" applyBorder="1" applyAlignment="1">
      <alignment horizontal="center"/>
    </xf>
    <xf numFmtId="9" fontId="10" fillId="4" borderId="11" xfId="0" applyNumberFormat="1" applyFont="1" applyFill="1" applyBorder="1" applyAlignment="1">
      <alignment horizontal="center" vertical="center" wrapText="1"/>
    </xf>
    <xf numFmtId="9" fontId="10" fillId="8" borderId="11" xfId="0" applyNumberFormat="1" applyFont="1" applyFill="1" applyBorder="1" applyAlignment="1">
      <alignment horizontal="center" vertical="center" wrapText="1"/>
    </xf>
    <xf numFmtId="9" fontId="10" fillId="8" borderId="11" xfId="0" applyNumberFormat="1" applyFont="1" applyFill="1" applyBorder="1" applyAlignment="1">
      <alignment vertical="center" wrapText="1"/>
    </xf>
    <xf numFmtId="9" fontId="10" fillId="4" borderId="11" xfId="0" applyNumberFormat="1" applyFont="1" applyFill="1" applyBorder="1" applyAlignment="1">
      <alignment vertical="center" wrapText="1"/>
    </xf>
    <xf numFmtId="9" fontId="10" fillId="8" borderId="38" xfId="0" applyNumberFormat="1" applyFont="1" applyFill="1" applyBorder="1" applyAlignment="1">
      <alignment vertical="center" wrapText="1"/>
    </xf>
    <xf numFmtId="9" fontId="10" fillId="8" borderId="38" xfId="0" applyNumberFormat="1" applyFont="1" applyFill="1" applyBorder="1" applyAlignment="1">
      <alignment horizontal="center" vertical="center" wrapText="1"/>
    </xf>
    <xf numFmtId="9" fontId="10" fillId="4" borderId="39" xfId="0" applyNumberFormat="1" applyFont="1" applyFill="1" applyBorder="1" applyAlignment="1">
      <alignment horizontal="center" vertical="center" wrapText="1"/>
    </xf>
    <xf numFmtId="9" fontId="10" fillId="4" borderId="38" xfId="0" applyNumberFormat="1" applyFont="1" applyFill="1" applyBorder="1" applyAlignment="1">
      <alignment horizontal="center" vertical="center" wrapText="1"/>
    </xf>
    <xf numFmtId="9" fontId="10" fillId="4" borderId="39" xfId="0" applyNumberFormat="1" applyFont="1" applyFill="1" applyBorder="1" applyAlignment="1">
      <alignment vertical="center" wrapText="1"/>
    </xf>
    <xf numFmtId="9" fontId="10" fillId="7" borderId="2" xfId="0" applyNumberFormat="1" applyFont="1" applyFill="1" applyBorder="1"/>
    <xf numFmtId="9" fontId="10" fillId="4" borderId="2" xfId="1" applyNumberFormat="1" applyFont="1" applyFill="1" applyBorder="1" applyAlignment="1">
      <alignment horizontal="center" vertical="center" wrapText="1"/>
    </xf>
    <xf numFmtId="9" fontId="10" fillId="4" borderId="2" xfId="1" applyNumberFormat="1" applyFont="1" applyFill="1" applyBorder="1" applyAlignment="1">
      <alignment vertical="center" wrapText="1"/>
    </xf>
    <xf numFmtId="9" fontId="10" fillId="7" borderId="53" xfId="0" applyNumberFormat="1" applyFont="1" applyFill="1" applyBorder="1"/>
    <xf numFmtId="9" fontId="10" fillId="4" borderId="55" xfId="1" applyNumberFormat="1" applyFont="1" applyFill="1" applyBorder="1" applyAlignment="1">
      <alignment horizontal="center" vertical="center" wrapText="1"/>
    </xf>
    <xf numFmtId="9" fontId="10" fillId="4" borderId="54" xfId="1" applyNumberFormat="1" applyFont="1" applyFill="1" applyBorder="1" applyAlignment="1">
      <alignment vertical="center" wrapText="1"/>
    </xf>
    <xf numFmtId="9" fontId="10" fillId="7" borderId="34" xfId="0" applyNumberFormat="1" applyFont="1" applyFill="1" applyBorder="1"/>
    <xf numFmtId="9" fontId="10" fillId="4" borderId="35" xfId="1" applyNumberFormat="1" applyFont="1" applyFill="1" applyBorder="1" applyAlignment="1">
      <alignment vertical="center" wrapText="1"/>
    </xf>
    <xf numFmtId="9" fontId="10" fillId="7" borderId="4" xfId="0" applyNumberFormat="1" applyFont="1" applyFill="1" applyBorder="1"/>
    <xf numFmtId="9" fontId="10" fillId="4" borderId="4" xfId="1" applyNumberFormat="1" applyFont="1" applyFill="1" applyBorder="1" applyAlignment="1">
      <alignment vertical="center" wrapText="1"/>
    </xf>
    <xf numFmtId="9" fontId="10" fillId="4" borderId="47" xfId="0" applyNumberFormat="1" applyFont="1" applyFill="1" applyBorder="1"/>
    <xf numFmtId="9" fontId="10" fillId="4" borderId="4" xfId="1" applyNumberFormat="1" applyFont="1" applyFill="1" applyBorder="1" applyAlignment="1">
      <alignment horizontal="center" vertical="center" wrapText="1"/>
    </xf>
    <xf numFmtId="9" fontId="10" fillId="4" borderId="48" xfId="1" applyNumberFormat="1" applyFont="1" applyFill="1" applyBorder="1" applyAlignment="1">
      <alignment vertical="center" wrapText="1"/>
    </xf>
    <xf numFmtId="9" fontId="10" fillId="8" borderId="47" xfId="0" applyNumberFormat="1" applyFont="1" applyFill="1" applyBorder="1"/>
    <xf numFmtId="9" fontId="0" fillId="7" borderId="11" xfId="0" applyNumberFormat="1" applyFill="1" applyBorder="1"/>
    <xf numFmtId="9" fontId="0" fillId="8" borderId="11" xfId="0" applyNumberFormat="1" applyFill="1" applyBorder="1"/>
    <xf numFmtId="9" fontId="0" fillId="7" borderId="38" xfId="0" applyNumberFormat="1" applyFill="1" applyBorder="1"/>
    <xf numFmtId="9" fontId="10" fillId="4" borderId="55" xfId="0" applyNumberFormat="1" applyFont="1" applyFill="1" applyBorder="1" applyAlignment="1">
      <alignment horizontal="center" vertical="center" wrapText="1"/>
    </xf>
    <xf numFmtId="9" fontId="10" fillId="7" borderId="53" xfId="0" applyNumberFormat="1" applyFont="1" applyFill="1" applyBorder="1" applyAlignment="1"/>
    <xf numFmtId="9" fontId="10" fillId="4" borderId="55" xfId="0" applyNumberFormat="1" applyFont="1" applyFill="1" applyBorder="1" applyAlignment="1"/>
    <xf numFmtId="9" fontId="10" fillId="4" borderId="54" xfId="0" applyNumberFormat="1" applyFont="1" applyFill="1" applyBorder="1" applyAlignment="1"/>
    <xf numFmtId="170" fontId="8" fillId="0" borderId="0" xfId="0" applyNumberFormat="1" applyFont="1" applyBorder="1" applyAlignment="1">
      <alignment horizontal="right"/>
    </xf>
    <xf numFmtId="168" fontId="10" fillId="0" borderId="34" xfId="0" applyNumberFormat="1" applyFont="1" applyBorder="1" applyAlignment="1">
      <alignment horizontal="center" vertical="center"/>
    </xf>
    <xf numFmtId="168" fontId="10" fillId="0" borderId="38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167" fontId="0" fillId="0" borderId="1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 wrapText="1"/>
    </xf>
    <xf numFmtId="168" fontId="0" fillId="0" borderId="12" xfId="0" applyNumberFormat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9" fontId="10" fillId="4" borderId="38" xfId="0" applyNumberFormat="1" applyFont="1" applyFill="1" applyBorder="1" applyAlignment="1">
      <alignment horizontal="center" vertical="center" wrapText="1"/>
    </xf>
    <xf numFmtId="9" fontId="10" fillId="4" borderId="11" xfId="0" applyNumberFormat="1" applyFont="1" applyFill="1" applyBorder="1" applyAlignment="1">
      <alignment horizontal="center" vertical="center" wrapText="1"/>
    </xf>
    <xf numFmtId="9" fontId="10" fillId="4" borderId="39" xfId="0" applyNumberFormat="1" applyFont="1" applyFill="1" applyBorder="1" applyAlignment="1">
      <alignment horizontal="center" vertical="center" wrapText="1"/>
    </xf>
    <xf numFmtId="168" fontId="11" fillId="0" borderId="27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right" vertical="center" wrapText="1"/>
    </xf>
    <xf numFmtId="0" fontId="11" fillId="4" borderId="31" xfId="0" applyFont="1" applyFill="1" applyBorder="1" applyAlignment="1">
      <alignment horizontal="right" vertical="center" wrapText="1"/>
    </xf>
    <xf numFmtId="0" fontId="11" fillId="4" borderId="32" xfId="0" applyFont="1" applyFill="1" applyBorder="1" applyAlignment="1">
      <alignment horizontal="right" vertical="center" wrapText="1"/>
    </xf>
    <xf numFmtId="168" fontId="11" fillId="0" borderId="29" xfId="0" applyNumberFormat="1" applyFont="1" applyBorder="1" applyAlignment="1">
      <alignment horizontal="center"/>
    </xf>
    <xf numFmtId="168" fontId="11" fillId="0" borderId="28" xfId="0" applyNumberFormat="1" applyFont="1" applyBorder="1" applyAlignment="1">
      <alignment horizontal="center"/>
    </xf>
    <xf numFmtId="0" fontId="11" fillId="4" borderId="45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46" xfId="0" applyFont="1" applyFill="1" applyBorder="1" applyAlignment="1">
      <alignment horizontal="right" vertical="center" wrapText="1"/>
    </xf>
    <xf numFmtId="10" fontId="11" fillId="0" borderId="18" xfId="0" applyNumberFormat="1" applyFont="1" applyBorder="1" applyAlignment="1">
      <alignment horizontal="center"/>
    </xf>
    <xf numFmtId="10" fontId="11" fillId="0" borderId="19" xfId="0" applyNumberFormat="1" applyFont="1" applyBorder="1" applyAlignment="1">
      <alignment horizontal="center"/>
    </xf>
    <xf numFmtId="10" fontId="11" fillId="0" borderId="20" xfId="0" applyNumberFormat="1" applyFont="1" applyBorder="1" applyAlignment="1">
      <alignment horizontal="center"/>
    </xf>
    <xf numFmtId="10" fontId="11" fillId="0" borderId="27" xfId="0" applyNumberFormat="1" applyFont="1" applyBorder="1" applyAlignment="1">
      <alignment horizontal="center"/>
    </xf>
    <xf numFmtId="10" fontId="11" fillId="0" borderId="29" xfId="0" applyNumberFormat="1" applyFont="1" applyBorder="1" applyAlignment="1">
      <alignment horizontal="center"/>
    </xf>
    <xf numFmtId="10" fontId="11" fillId="0" borderId="28" xfId="0" applyNumberFormat="1" applyFont="1" applyBorder="1" applyAlignment="1">
      <alignment horizont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6" borderId="51" xfId="0" applyFont="1" applyFill="1" applyBorder="1" applyAlignment="1">
      <alignment vertical="center"/>
    </xf>
    <xf numFmtId="0" fontId="11" fillId="6" borderId="52" xfId="0" applyFont="1" applyFill="1" applyBorder="1" applyAlignment="1">
      <alignment vertical="center"/>
    </xf>
    <xf numFmtId="0" fontId="11" fillId="6" borderId="3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8" fontId="2" fillId="4" borderId="10" xfId="0" applyNumberFormat="1" applyFont="1" applyFill="1" applyBorder="1" applyAlignment="1">
      <alignment horizontal="center" vertical="center" wrapText="1"/>
    </xf>
    <xf numFmtId="168" fontId="2" fillId="4" borderId="12" xfId="0" applyNumberFormat="1" applyFont="1" applyFill="1" applyBorder="1" applyAlignment="1">
      <alignment horizontal="center" vertical="center" wrapText="1"/>
    </xf>
    <xf numFmtId="168" fontId="3" fillId="4" borderId="10" xfId="0" applyNumberFormat="1" applyFont="1" applyFill="1" applyBorder="1" applyAlignment="1">
      <alignment horizontal="center" vertical="center" wrapText="1"/>
    </xf>
    <xf numFmtId="168" fontId="3" fillId="4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15" fillId="4" borderId="6" xfId="2" applyNumberFormat="1" applyFont="1" applyFill="1" applyBorder="1" applyAlignment="1">
      <alignment horizontal="left" vertical="justify"/>
    </xf>
    <xf numFmtId="49" fontId="15" fillId="4" borderId="0" xfId="2" applyNumberFormat="1" applyFont="1" applyFill="1" applyBorder="1" applyAlignment="1">
      <alignment horizontal="left" vertical="justify"/>
    </xf>
    <xf numFmtId="49" fontId="15" fillId="4" borderId="7" xfId="2" applyNumberFormat="1" applyFont="1" applyFill="1" applyBorder="1" applyAlignment="1">
      <alignment horizontal="left" vertical="justify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4" borderId="49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49" fontId="15" fillId="4" borderId="6" xfId="2" applyNumberFormat="1" applyFont="1" applyFill="1" applyBorder="1" applyAlignment="1">
      <alignment horizontal="left" vertical="center"/>
    </xf>
    <xf numFmtId="49" fontId="15" fillId="4" borderId="0" xfId="2" applyNumberFormat="1" applyFont="1" applyFill="1" applyBorder="1" applyAlignment="1">
      <alignment horizontal="left" vertical="center"/>
    </xf>
    <xf numFmtId="49" fontId="15" fillId="4" borderId="7" xfId="2" applyNumberFormat="1" applyFont="1" applyFill="1" applyBorder="1" applyAlignment="1">
      <alignment horizontal="left" vertical="center"/>
    </xf>
    <xf numFmtId="49" fontId="15" fillId="4" borderId="6" xfId="2" applyNumberFormat="1" applyFont="1" applyFill="1" applyBorder="1" applyAlignment="1">
      <alignment horizontal="justify" vertical="justify"/>
    </xf>
    <xf numFmtId="49" fontId="15" fillId="4" borderId="0" xfId="2" applyNumberFormat="1" applyFont="1" applyFill="1" applyBorder="1" applyAlignment="1">
      <alignment horizontal="justify" vertical="justify"/>
    </xf>
    <xf numFmtId="49" fontId="15" fillId="4" borderId="7" xfId="2" applyNumberFormat="1" applyFont="1" applyFill="1" applyBorder="1" applyAlignment="1">
      <alignment horizontal="justify" vertical="justify"/>
    </xf>
    <xf numFmtId="0" fontId="14" fillId="0" borderId="8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9" xfId="2" applyBorder="1" applyAlignment="1">
      <alignment horizontal="center"/>
    </xf>
    <xf numFmtId="0" fontId="14" fillId="0" borderId="6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7" xfId="2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68" fontId="4" fillId="0" borderId="14" xfId="0" applyNumberFormat="1" applyFont="1" applyBorder="1" applyAlignment="1">
      <alignment horizontal="center" vertical="center"/>
    </xf>
    <xf numFmtId="168" fontId="4" fillId="0" borderId="1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3">
    <cellStyle name="Normal" xfId="0" builtinId="0"/>
    <cellStyle name="Normal 3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21897</xdr:rowOff>
    </xdr:from>
    <xdr:ext cx="2419569" cy="880173"/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241" y="21897"/>
          <a:ext cx="2419569" cy="88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0</xdr:row>
      <xdr:rowOff>28575</xdr:rowOff>
    </xdr:from>
    <xdr:ext cx="2726872" cy="991961"/>
    <xdr:pic>
      <xdr:nvPicPr>
        <xdr:cNvPr id="4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28575"/>
          <a:ext cx="2726872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0</xdr:rowOff>
    </xdr:from>
    <xdr:ext cx="2880233" cy="1047749"/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0500"/>
          <a:ext cx="2880233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27</xdr:row>
      <xdr:rowOff>19050</xdr:rowOff>
    </xdr:from>
    <xdr:to>
      <xdr:col>10</xdr:col>
      <xdr:colOff>219075</xdr:colOff>
      <xdr:row>38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5" t="39328" r="3136" b="30200"/>
        <a:stretch>
          <a:fillRect/>
        </a:stretch>
      </xdr:blipFill>
      <xdr:spPr bwMode="auto">
        <a:xfrm>
          <a:off x="104775" y="4467225"/>
          <a:ext cx="95345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workbookViewId="0">
      <selection activeCell="O42" sqref="O42"/>
    </sheetView>
  </sheetViews>
  <sheetFormatPr defaultRowHeight="15" x14ac:dyDescent="0.25"/>
  <cols>
    <col min="2" max="2" width="14.42578125" customWidth="1"/>
    <col min="4" max="4" width="7.42578125" customWidth="1"/>
    <col min="6" max="6" width="10.28515625" customWidth="1"/>
    <col min="9" max="9" width="4.28515625" customWidth="1"/>
    <col min="11" max="11" width="12.42578125" customWidth="1"/>
    <col min="12" max="12" width="14.5703125" customWidth="1"/>
    <col min="13" max="13" width="5.5703125" customWidth="1"/>
    <col min="14" max="14" width="10.5703125" customWidth="1"/>
  </cols>
  <sheetData>
    <row r="1" spans="1:14" ht="17.25" x14ac:dyDescent="0.25">
      <c r="A1" s="266" t="s">
        <v>65</v>
      </c>
      <c r="B1" s="267"/>
      <c r="C1" s="267"/>
      <c r="D1" s="268"/>
      <c r="E1" s="41"/>
      <c r="F1" s="42"/>
      <c r="G1" s="42"/>
      <c r="H1" s="42"/>
      <c r="I1" s="42"/>
      <c r="J1" s="42"/>
      <c r="K1" s="42"/>
      <c r="L1" s="42"/>
      <c r="M1" s="42"/>
      <c r="N1" s="42"/>
    </row>
    <row r="2" spans="1:14" ht="17.25" x14ac:dyDescent="0.25">
      <c r="A2" s="266"/>
      <c r="B2" s="268"/>
      <c r="C2" s="266"/>
      <c r="D2" s="268"/>
      <c r="E2" s="39"/>
      <c r="F2" s="40"/>
      <c r="G2" s="40"/>
      <c r="H2" s="40"/>
      <c r="I2" s="40"/>
      <c r="J2" s="40"/>
      <c r="K2" s="40"/>
      <c r="L2" s="40"/>
      <c r="M2" s="40"/>
      <c r="N2" s="40"/>
    </row>
    <row r="3" spans="1:14" ht="30.75" customHeight="1" x14ac:dyDescent="0.25">
      <c r="A3" s="256" t="s">
        <v>149</v>
      </c>
      <c r="B3" s="259"/>
      <c r="C3" s="256" t="s">
        <v>64</v>
      </c>
      <c r="D3" s="259"/>
      <c r="E3" s="258" t="s">
        <v>69</v>
      </c>
      <c r="F3" s="258"/>
      <c r="G3" s="256" t="s">
        <v>66</v>
      </c>
      <c r="H3" s="257"/>
      <c r="I3" s="259"/>
      <c r="J3" s="260" t="s">
        <v>67</v>
      </c>
      <c r="K3" s="260"/>
      <c r="L3" s="258" t="s">
        <v>68</v>
      </c>
      <c r="M3" s="258"/>
      <c r="N3" s="258"/>
    </row>
    <row r="4" spans="1:14" x14ac:dyDescent="0.25">
      <c r="A4" s="261">
        <v>150754.96</v>
      </c>
      <c r="B4" s="262"/>
      <c r="C4" s="249">
        <v>0.03</v>
      </c>
      <c r="D4" s="251"/>
      <c r="E4" s="263">
        <v>2.4</v>
      </c>
      <c r="F4" s="263"/>
      <c r="G4" s="249">
        <v>39.4</v>
      </c>
      <c r="H4" s="250"/>
      <c r="I4" s="251"/>
      <c r="J4" s="264">
        <v>27.4</v>
      </c>
      <c r="K4" s="264"/>
      <c r="L4" s="265">
        <v>0.94799999999999995</v>
      </c>
      <c r="M4" s="265"/>
      <c r="N4" s="265"/>
    </row>
    <row r="5" spans="1:14" ht="34.5" customHeight="1" x14ac:dyDescent="0.25">
      <c r="A5" s="256" t="s">
        <v>70</v>
      </c>
      <c r="B5" s="257"/>
      <c r="C5" s="249" t="s">
        <v>150</v>
      </c>
      <c r="D5" s="251"/>
      <c r="E5" s="258" t="s">
        <v>71</v>
      </c>
      <c r="F5" s="258"/>
      <c r="G5" s="259" t="s">
        <v>72</v>
      </c>
      <c r="H5" s="258"/>
      <c r="I5" s="258"/>
      <c r="J5" s="249"/>
      <c r="K5" s="250"/>
      <c r="L5" s="249"/>
      <c r="M5" s="250"/>
      <c r="N5" s="251"/>
    </row>
    <row r="6" spans="1:14" ht="16.5" customHeight="1" x14ac:dyDescent="0.25">
      <c r="A6" s="249">
        <v>1.4</v>
      </c>
      <c r="B6" s="250"/>
      <c r="C6" s="249">
        <v>8</v>
      </c>
      <c r="D6" s="251"/>
      <c r="E6" s="252">
        <v>0.5</v>
      </c>
      <c r="F6" s="252"/>
      <c r="G6" s="253">
        <v>5.1999999999999998E-2</v>
      </c>
      <c r="H6" s="254"/>
      <c r="I6" s="255"/>
      <c r="J6" s="249"/>
      <c r="K6" s="250"/>
      <c r="L6" s="249"/>
      <c r="M6" s="250"/>
      <c r="N6" s="251"/>
    </row>
    <row r="7" spans="1:14" ht="27.75" customHeight="1" x14ac:dyDescent="0.25">
      <c r="A7" s="249"/>
      <c r="B7" s="251"/>
      <c r="C7" s="249"/>
      <c r="D7" s="251"/>
      <c r="E7" s="249"/>
      <c r="F7" s="251"/>
      <c r="G7" s="249"/>
      <c r="H7" s="250"/>
      <c r="I7" s="251"/>
      <c r="J7" s="249"/>
      <c r="K7" s="250"/>
      <c r="L7" s="249"/>
      <c r="M7" s="250"/>
      <c r="N7" s="251"/>
    </row>
    <row r="8" spans="1:14" ht="15" customHeight="1" x14ac:dyDescent="0.25">
      <c r="A8" s="249"/>
      <c r="B8" s="251"/>
      <c r="C8" s="249"/>
      <c r="D8" s="251"/>
      <c r="E8" s="249"/>
      <c r="F8" s="251"/>
      <c r="G8" s="249"/>
      <c r="H8" s="250"/>
      <c r="I8" s="251"/>
      <c r="J8" s="249"/>
      <c r="K8" s="250"/>
      <c r="L8" s="249"/>
      <c r="M8" s="250"/>
      <c r="N8" s="251"/>
    </row>
    <row r="9" spans="1:14" ht="15" customHeight="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15" customHeight="1" x14ac:dyDescent="0.25">
      <c r="A10" s="266" t="s">
        <v>186</v>
      </c>
      <c r="B10" s="267"/>
      <c r="C10" s="267"/>
      <c r="D10" s="268"/>
      <c r="E10" s="41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5" customHeight="1" x14ac:dyDescent="0.25">
      <c r="A11" s="266"/>
      <c r="B11" s="268"/>
      <c r="C11" s="266"/>
      <c r="D11" s="268"/>
      <c r="E11" s="39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35.450000000000003" customHeight="1" x14ac:dyDescent="0.25">
      <c r="A12" s="256" t="s">
        <v>149</v>
      </c>
      <c r="B12" s="259"/>
      <c r="C12" s="256" t="s">
        <v>64</v>
      </c>
      <c r="D12" s="259"/>
      <c r="E12" s="258" t="s">
        <v>69</v>
      </c>
      <c r="F12" s="258"/>
      <c r="G12" s="256" t="s">
        <v>66</v>
      </c>
      <c r="H12" s="257"/>
      <c r="I12" s="259"/>
      <c r="J12" s="260" t="s">
        <v>67</v>
      </c>
      <c r="K12" s="260"/>
      <c r="L12" s="258" t="s">
        <v>68</v>
      </c>
      <c r="M12" s="258"/>
      <c r="N12" s="258"/>
    </row>
    <row r="13" spans="1:14" ht="15" customHeight="1" x14ac:dyDescent="0.25">
      <c r="A13" s="261">
        <v>24639.35</v>
      </c>
      <c r="B13" s="262"/>
      <c r="C13" s="249">
        <v>0.04</v>
      </c>
      <c r="D13" s="251"/>
      <c r="E13" s="263">
        <v>2.4</v>
      </c>
      <c r="F13" s="263"/>
      <c r="G13" s="249">
        <v>39.4</v>
      </c>
      <c r="H13" s="250"/>
      <c r="I13" s="251"/>
      <c r="J13" s="264">
        <v>27.4</v>
      </c>
      <c r="K13" s="264"/>
      <c r="L13" s="265">
        <v>0.94799999999999995</v>
      </c>
      <c r="M13" s="265"/>
      <c r="N13" s="265"/>
    </row>
    <row r="14" spans="1:14" ht="28.9" customHeight="1" x14ac:dyDescent="0.25">
      <c r="A14" s="256" t="s">
        <v>70</v>
      </c>
      <c r="B14" s="257"/>
      <c r="C14" s="249" t="s">
        <v>150</v>
      </c>
      <c r="D14" s="251"/>
      <c r="E14" s="258" t="s">
        <v>71</v>
      </c>
      <c r="F14" s="258"/>
      <c r="G14" s="259" t="s">
        <v>72</v>
      </c>
      <c r="H14" s="258"/>
      <c r="I14" s="258"/>
      <c r="J14" s="249" t="s">
        <v>199</v>
      </c>
      <c r="K14" s="250"/>
      <c r="L14" s="249" t="s">
        <v>200</v>
      </c>
      <c r="M14" s="250"/>
      <c r="N14" s="251"/>
    </row>
    <row r="15" spans="1:14" ht="15" customHeight="1" x14ac:dyDescent="0.25">
      <c r="A15" s="249">
        <v>1.4</v>
      </c>
      <c r="B15" s="250"/>
      <c r="C15" s="249">
        <v>0</v>
      </c>
      <c r="D15" s="251"/>
      <c r="E15" s="252">
        <v>0.5</v>
      </c>
      <c r="F15" s="252"/>
      <c r="G15" s="253">
        <v>5.1999999999999998E-2</v>
      </c>
      <c r="H15" s="254"/>
      <c r="I15" s="255"/>
      <c r="J15" s="249">
        <v>15.6</v>
      </c>
      <c r="K15" s="250"/>
      <c r="L15" s="249">
        <v>1.2</v>
      </c>
      <c r="M15" s="250"/>
      <c r="N15" s="251"/>
    </row>
    <row r="16" spans="1:14" ht="15" customHeight="1" x14ac:dyDescent="0.25">
      <c r="A16" s="249"/>
      <c r="B16" s="251"/>
      <c r="C16" s="249"/>
      <c r="D16" s="251"/>
      <c r="E16" s="249"/>
      <c r="F16" s="251"/>
      <c r="G16" s="249"/>
      <c r="H16" s="250"/>
      <c r="I16" s="251"/>
      <c r="J16" s="249"/>
      <c r="K16" s="250"/>
      <c r="L16" s="249"/>
      <c r="M16" s="250"/>
      <c r="N16" s="251"/>
    </row>
    <row r="17" spans="1:20" ht="15" customHeight="1" x14ac:dyDescent="0.25">
      <c r="A17" s="249"/>
      <c r="B17" s="251"/>
      <c r="C17" s="249"/>
      <c r="D17" s="251"/>
      <c r="E17" s="249"/>
      <c r="F17" s="251"/>
      <c r="G17" s="249"/>
      <c r="H17" s="250"/>
      <c r="I17" s="251"/>
      <c r="J17" s="249"/>
      <c r="K17" s="250"/>
      <c r="L17" s="249"/>
      <c r="M17" s="250"/>
      <c r="N17" s="251"/>
    </row>
    <row r="18" spans="1:20" ht="15" customHeigh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20" ht="15" customHeight="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20" ht="15" customHeight="1" x14ac:dyDescent="0.25">
      <c r="A20" s="266" t="s">
        <v>197</v>
      </c>
      <c r="B20" s="267"/>
      <c r="C20" s="267"/>
      <c r="D20" s="268"/>
      <c r="E20" s="41"/>
      <c r="F20" s="42"/>
      <c r="G20" s="42"/>
      <c r="H20" s="42"/>
      <c r="I20" s="42"/>
      <c r="J20" s="42"/>
      <c r="K20" s="42"/>
      <c r="L20" s="42"/>
      <c r="M20" s="42"/>
      <c r="N20" s="42"/>
    </row>
    <row r="21" spans="1:20" ht="15" customHeight="1" x14ac:dyDescent="0.25">
      <c r="A21" s="266"/>
      <c r="B21" s="268"/>
      <c r="C21" s="266"/>
      <c r="D21" s="268"/>
      <c r="E21" s="39"/>
      <c r="F21" s="40"/>
      <c r="G21" s="40"/>
      <c r="H21" s="40"/>
      <c r="I21" s="40"/>
      <c r="J21" s="40"/>
      <c r="K21" s="40"/>
      <c r="L21" s="40"/>
      <c r="M21" s="40"/>
      <c r="N21" s="40"/>
    </row>
    <row r="22" spans="1:20" ht="35.450000000000003" customHeight="1" x14ac:dyDescent="0.25">
      <c r="A22" s="256" t="s">
        <v>149</v>
      </c>
      <c r="B22" s="259"/>
      <c r="C22" s="256" t="s">
        <v>64</v>
      </c>
      <c r="D22" s="259"/>
      <c r="E22" s="258" t="s">
        <v>69</v>
      </c>
      <c r="F22" s="258"/>
      <c r="G22" s="256" t="s">
        <v>66</v>
      </c>
      <c r="H22" s="257"/>
      <c r="I22" s="259"/>
      <c r="J22" s="260" t="s">
        <v>67</v>
      </c>
      <c r="K22" s="260"/>
      <c r="L22" s="258" t="s">
        <v>68</v>
      </c>
      <c r="M22" s="258"/>
      <c r="N22" s="258"/>
    </row>
    <row r="23" spans="1:20" ht="15" customHeight="1" x14ac:dyDescent="0.25">
      <c r="A23" s="261">
        <v>1600</v>
      </c>
      <c r="B23" s="262"/>
      <c r="C23" s="249">
        <v>0.04</v>
      </c>
      <c r="D23" s="251"/>
      <c r="E23" s="263">
        <v>2.4</v>
      </c>
      <c r="F23" s="263"/>
      <c r="G23" s="249">
        <v>39.4</v>
      </c>
      <c r="H23" s="250"/>
      <c r="I23" s="251"/>
      <c r="J23" s="264">
        <v>27.4</v>
      </c>
      <c r="K23" s="264"/>
      <c r="L23" s="265">
        <v>0.94799999999999995</v>
      </c>
      <c r="M23" s="265"/>
      <c r="N23" s="265"/>
    </row>
    <row r="24" spans="1:20" ht="31.9" customHeight="1" x14ac:dyDescent="0.25">
      <c r="A24" s="256" t="s">
        <v>70</v>
      </c>
      <c r="B24" s="257"/>
      <c r="C24" s="249" t="s">
        <v>150</v>
      </c>
      <c r="D24" s="251"/>
      <c r="E24" s="258" t="s">
        <v>71</v>
      </c>
      <c r="F24" s="258"/>
      <c r="G24" s="259" t="s">
        <v>72</v>
      </c>
      <c r="H24" s="258"/>
      <c r="I24" s="258"/>
      <c r="J24" s="249" t="s">
        <v>198</v>
      </c>
      <c r="K24" s="250"/>
      <c r="L24" s="249" t="s">
        <v>203</v>
      </c>
      <c r="M24" s="250"/>
      <c r="N24" s="251"/>
    </row>
    <row r="25" spans="1:20" ht="15" customHeight="1" x14ac:dyDescent="0.25">
      <c r="A25" s="249">
        <v>1.4</v>
      </c>
      <c r="B25" s="250"/>
      <c r="C25" s="249">
        <v>3.5</v>
      </c>
      <c r="D25" s="251"/>
      <c r="E25" s="252">
        <v>0.5</v>
      </c>
      <c r="F25" s="252"/>
      <c r="G25" s="253">
        <v>5.1999999999999998E-2</v>
      </c>
      <c r="H25" s="254"/>
      <c r="I25" s="255"/>
      <c r="J25" s="249">
        <v>0.2</v>
      </c>
      <c r="K25" s="250"/>
      <c r="L25" s="249">
        <v>1.3</v>
      </c>
      <c r="M25" s="250"/>
      <c r="N25" s="251"/>
    </row>
    <row r="26" spans="1:20" ht="28.9" customHeight="1" x14ac:dyDescent="0.25">
      <c r="A26" s="249" t="s">
        <v>206</v>
      </c>
      <c r="B26" s="251"/>
      <c r="C26" s="249"/>
      <c r="D26" s="251"/>
      <c r="E26" s="249"/>
      <c r="F26" s="251"/>
      <c r="G26" s="249"/>
      <c r="H26" s="250"/>
      <c r="I26" s="251"/>
      <c r="J26" s="249"/>
      <c r="K26" s="250"/>
      <c r="L26" s="249"/>
      <c r="M26" s="250"/>
      <c r="N26" s="251"/>
    </row>
    <row r="27" spans="1:20" ht="15" customHeight="1" x14ac:dyDescent="0.25">
      <c r="A27" s="249">
        <v>1.2</v>
      </c>
      <c r="B27" s="251"/>
      <c r="C27" s="249"/>
      <c r="D27" s="251"/>
      <c r="E27" s="249"/>
      <c r="F27" s="251"/>
      <c r="G27" s="249"/>
      <c r="H27" s="250"/>
      <c r="I27" s="251"/>
      <c r="J27" s="249"/>
      <c r="K27" s="250"/>
      <c r="L27" s="249"/>
      <c r="M27" s="250"/>
      <c r="N27" s="251"/>
    </row>
    <row r="28" spans="1:20" ht="15" customHeight="1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20" x14ac:dyDescent="0.25">
      <c r="A29" s="270"/>
      <c r="B29" s="270"/>
      <c r="C29" s="270"/>
      <c r="D29" s="270"/>
    </row>
    <row r="30" spans="1:20" ht="15.75" x14ac:dyDescent="0.25">
      <c r="A30" s="273" t="s">
        <v>251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88"/>
      <c r="P30" s="88"/>
      <c r="Q30" s="88"/>
      <c r="R30" s="88"/>
      <c r="S30" s="88"/>
      <c r="T30" s="88"/>
    </row>
    <row r="31" spans="1:20" x14ac:dyDescent="0.25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</row>
    <row r="32" spans="1:20" ht="15.75" x14ac:dyDescent="0.25">
      <c r="A32" s="274" t="s">
        <v>115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</row>
    <row r="33" spans="1:14" x14ac:dyDescent="0.25">
      <c r="A33" s="272" t="s">
        <v>103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</row>
    <row r="34" spans="1:14" ht="15.75" x14ac:dyDescent="0.25">
      <c r="A34" s="275" t="s">
        <v>116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5.75" x14ac:dyDescent="0.25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</row>
    <row r="36" spans="1:14" ht="15.75" x14ac:dyDescent="0.25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</row>
  </sheetData>
  <mergeCells count="126">
    <mergeCell ref="L16:N16"/>
    <mergeCell ref="A17:B17"/>
    <mergeCell ref="C17:D17"/>
    <mergeCell ref="E17:F17"/>
    <mergeCell ref="G17:I17"/>
    <mergeCell ref="J17:K17"/>
    <mergeCell ref="L17:N17"/>
    <mergeCell ref="A16:B16"/>
    <mergeCell ref="C16:D16"/>
    <mergeCell ref="E16:F16"/>
    <mergeCell ref="G16:I16"/>
    <mergeCell ref="J16:K16"/>
    <mergeCell ref="L14:N14"/>
    <mergeCell ref="A15:B15"/>
    <mergeCell ref="C15:D15"/>
    <mergeCell ref="E15:F15"/>
    <mergeCell ref="G15:I15"/>
    <mergeCell ref="J15:K15"/>
    <mergeCell ref="L15:N15"/>
    <mergeCell ref="A14:B14"/>
    <mergeCell ref="C14:D14"/>
    <mergeCell ref="E14:F14"/>
    <mergeCell ref="G14:I14"/>
    <mergeCell ref="J14:K14"/>
    <mergeCell ref="E12:F12"/>
    <mergeCell ref="G12:I12"/>
    <mergeCell ref="J12:K12"/>
    <mergeCell ref="L12:N12"/>
    <mergeCell ref="A13:B13"/>
    <mergeCell ref="C13:D13"/>
    <mergeCell ref="E13:F13"/>
    <mergeCell ref="G13:I13"/>
    <mergeCell ref="J13:K13"/>
    <mergeCell ref="L13:N13"/>
    <mergeCell ref="A35:N35"/>
    <mergeCell ref="A36:N36"/>
    <mergeCell ref="A29:B29"/>
    <mergeCell ref="C29:D29"/>
    <mergeCell ref="A31:N31"/>
    <mergeCell ref="A33:N33"/>
    <mergeCell ref="A30:N30"/>
    <mergeCell ref="A32:N32"/>
    <mergeCell ref="A34:N34"/>
    <mergeCell ref="L8:N8"/>
    <mergeCell ref="A7:B7"/>
    <mergeCell ref="C7:D7"/>
    <mergeCell ref="E7:F7"/>
    <mergeCell ref="G7:I7"/>
    <mergeCell ref="J7:K7"/>
    <mergeCell ref="L7:N7"/>
    <mergeCell ref="A8:B8"/>
    <mergeCell ref="C8:D8"/>
    <mergeCell ref="E8:F8"/>
    <mergeCell ref="G8:I8"/>
    <mergeCell ref="J8:K8"/>
    <mergeCell ref="L6:N6"/>
    <mergeCell ref="A5:B5"/>
    <mergeCell ref="C5:D5"/>
    <mergeCell ref="E5:F5"/>
    <mergeCell ref="G5:I5"/>
    <mergeCell ref="J5:K5"/>
    <mergeCell ref="L5:N5"/>
    <mergeCell ref="A6:B6"/>
    <mergeCell ref="C6:D6"/>
    <mergeCell ref="E6:F6"/>
    <mergeCell ref="G6:I6"/>
    <mergeCell ref="J6:K6"/>
    <mergeCell ref="G3:I3"/>
    <mergeCell ref="J3:K3"/>
    <mergeCell ref="L3:N3"/>
    <mergeCell ref="A4:B4"/>
    <mergeCell ref="C4:D4"/>
    <mergeCell ref="E4:F4"/>
    <mergeCell ref="G4:I4"/>
    <mergeCell ref="J4:K4"/>
    <mergeCell ref="L4:N4"/>
    <mergeCell ref="E3:F3"/>
    <mergeCell ref="A20:D20"/>
    <mergeCell ref="A21:B21"/>
    <mergeCell ref="C21:D21"/>
    <mergeCell ref="A22:B22"/>
    <mergeCell ref="C22:D22"/>
    <mergeCell ref="A1:D1"/>
    <mergeCell ref="A2:B2"/>
    <mergeCell ref="C2:D2"/>
    <mergeCell ref="A3:B3"/>
    <mergeCell ref="C3:D3"/>
    <mergeCell ref="A10:D10"/>
    <mergeCell ref="A11:B11"/>
    <mergeCell ref="C11:D11"/>
    <mergeCell ref="A12:B12"/>
    <mergeCell ref="C12:D12"/>
    <mergeCell ref="E22:F22"/>
    <mergeCell ref="G22:I22"/>
    <mergeCell ref="J22:K22"/>
    <mergeCell ref="L22:N22"/>
    <mergeCell ref="A23:B23"/>
    <mergeCell ref="C23:D23"/>
    <mergeCell ref="E23:F23"/>
    <mergeCell ref="G23:I23"/>
    <mergeCell ref="J23:K23"/>
    <mergeCell ref="L23:N23"/>
    <mergeCell ref="L24:N24"/>
    <mergeCell ref="A25:B25"/>
    <mergeCell ref="C25:D25"/>
    <mergeCell ref="E25:F25"/>
    <mergeCell ref="G25:I25"/>
    <mergeCell ref="J25:K25"/>
    <mergeCell ref="L25:N25"/>
    <mergeCell ref="A24:B24"/>
    <mergeCell ref="C24:D24"/>
    <mergeCell ref="E24:F24"/>
    <mergeCell ref="G24:I24"/>
    <mergeCell ref="J24:K24"/>
    <mergeCell ref="L26:N26"/>
    <mergeCell ref="A27:B27"/>
    <mergeCell ref="C27:D27"/>
    <mergeCell ref="E27:F27"/>
    <mergeCell ref="G27:I27"/>
    <mergeCell ref="J27:K27"/>
    <mergeCell ref="L27:N27"/>
    <mergeCell ref="A26:B26"/>
    <mergeCell ref="C26:D26"/>
    <mergeCell ref="E26:F26"/>
    <mergeCell ref="G26:I26"/>
    <mergeCell ref="J26:K26"/>
  </mergeCells>
  <dataValidations count="2">
    <dataValidation type="list" allowBlank="1" showInputMessage="1" showErrorMessage="1" promptTitle="SELECIONE O TIPO DE PERFIL " prompt="SELECIONE O TIPO DE PERFIL " sqref="C2:D2 C11:D11 C21:D21">
      <formula1>"Abaulado,Não-Abaulado"</formula1>
    </dataValidation>
    <dataValidation type="list" allowBlank="1" showInputMessage="1" showErrorMessage="1" promptTitle="SELECIONE O TIPO DE PERFIL " prompt="SELECIONE O TIPO DE PERFIL " sqref="E2 E11 E21">
      <formula1>$O$2:$O$3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7"/>
  <sheetViews>
    <sheetView showGridLines="0" topLeftCell="A43" zoomScale="87" zoomScaleNormal="87" workbookViewId="0">
      <selection activeCell="A56" sqref="A56"/>
    </sheetView>
  </sheetViews>
  <sheetFormatPr defaultRowHeight="15" x14ac:dyDescent="0.25"/>
  <cols>
    <col min="1" max="1" width="5.5703125" customWidth="1"/>
    <col min="2" max="2" width="8.85546875" customWidth="1"/>
    <col min="3" max="3" width="9.28515625" customWidth="1"/>
    <col min="6" max="6" width="34.7109375" customWidth="1"/>
    <col min="7" max="7" width="7.42578125" customWidth="1"/>
    <col min="8" max="8" width="14" customWidth="1"/>
    <col min="9" max="9" width="14.28515625" customWidth="1"/>
    <col min="10" max="10" width="17.28515625" customWidth="1"/>
    <col min="11" max="11" width="4.28515625" customWidth="1"/>
    <col min="12" max="12" width="6.28515625" customWidth="1"/>
    <col min="13" max="13" width="10.42578125" customWidth="1"/>
    <col min="14" max="14" width="23" customWidth="1"/>
    <col min="15" max="15" width="9.140625" customWidth="1"/>
    <col min="16" max="16" width="21" customWidth="1"/>
  </cols>
  <sheetData>
    <row r="1" spans="1:12" ht="77.25" customHeight="1" x14ac:dyDescent="0.25">
      <c r="A1" s="351"/>
      <c r="B1" s="352"/>
      <c r="C1" s="352"/>
      <c r="D1" s="352"/>
      <c r="E1" s="85"/>
      <c r="F1" s="414" t="s">
        <v>238</v>
      </c>
      <c r="G1" s="414"/>
      <c r="H1" s="414"/>
      <c r="I1" s="414"/>
      <c r="J1" s="415"/>
      <c r="K1" s="15"/>
      <c r="L1" s="15"/>
    </row>
    <row r="2" spans="1:12" ht="15" customHeight="1" x14ac:dyDescent="0.25">
      <c r="A2" s="416" t="s">
        <v>250</v>
      </c>
      <c r="B2" s="417"/>
      <c r="C2" s="417"/>
      <c r="D2" s="417"/>
      <c r="E2" s="417"/>
      <c r="F2" s="417"/>
      <c r="G2" s="417"/>
      <c r="H2" s="417"/>
      <c r="I2" s="417"/>
      <c r="J2" s="418"/>
      <c r="K2" s="15"/>
      <c r="L2" s="15"/>
    </row>
    <row r="3" spans="1:12" ht="15" customHeight="1" x14ac:dyDescent="0.25">
      <c r="A3" s="416" t="s">
        <v>247</v>
      </c>
      <c r="B3" s="417"/>
      <c r="C3" s="417"/>
      <c r="D3" s="417"/>
      <c r="E3" s="417"/>
      <c r="F3" s="417"/>
      <c r="G3" s="417"/>
      <c r="H3" s="417"/>
      <c r="I3" s="417"/>
      <c r="J3" s="418"/>
      <c r="K3" s="15"/>
      <c r="L3" s="15"/>
    </row>
    <row r="4" spans="1:12" ht="15" customHeight="1" x14ac:dyDescent="0.25">
      <c r="A4" s="416" t="s">
        <v>0</v>
      </c>
      <c r="B4" s="417"/>
      <c r="C4" s="417"/>
      <c r="D4" s="417"/>
      <c r="E4" s="417"/>
      <c r="F4" s="417"/>
      <c r="G4" s="417"/>
      <c r="H4" s="417"/>
      <c r="I4" s="417"/>
      <c r="J4" s="418"/>
      <c r="K4" s="15"/>
      <c r="L4" s="15"/>
    </row>
    <row r="5" spans="1:12" ht="30" customHeight="1" x14ac:dyDescent="0.25">
      <c r="A5" s="413" t="s">
        <v>190</v>
      </c>
      <c r="B5" s="414"/>
      <c r="C5" s="414"/>
      <c r="D5" s="414"/>
      <c r="E5" s="414"/>
      <c r="F5" s="414"/>
      <c r="G5" s="414"/>
      <c r="H5" s="414"/>
      <c r="I5" s="414"/>
      <c r="J5" s="415"/>
      <c r="K5" s="15"/>
      <c r="L5" s="15"/>
    </row>
    <row r="6" spans="1:12" ht="15" customHeight="1" x14ac:dyDescent="0.25">
      <c r="A6" s="353" t="s">
        <v>185</v>
      </c>
      <c r="B6" s="354"/>
      <c r="C6" s="354"/>
      <c r="D6" s="354"/>
      <c r="E6" s="354"/>
      <c r="F6" s="354"/>
      <c r="G6" s="354"/>
      <c r="H6" s="354"/>
      <c r="I6" s="354"/>
      <c r="J6" s="355"/>
      <c r="K6" s="15"/>
      <c r="L6" s="15"/>
    </row>
    <row r="7" spans="1:12" ht="15" customHeight="1" x14ac:dyDescent="0.25">
      <c r="A7" s="43" t="s">
        <v>54</v>
      </c>
      <c r="B7" s="209" t="s">
        <v>2</v>
      </c>
      <c r="C7" s="209" t="s">
        <v>3</v>
      </c>
      <c r="D7" s="356" t="s">
        <v>174</v>
      </c>
      <c r="E7" s="357"/>
      <c r="F7" s="358"/>
      <c r="G7" s="209" t="s">
        <v>4</v>
      </c>
      <c r="H7" s="209" t="s">
        <v>6</v>
      </c>
      <c r="I7" s="44" t="s">
        <v>12</v>
      </c>
      <c r="J7" s="44" t="s">
        <v>13</v>
      </c>
      <c r="K7" s="15"/>
      <c r="L7" s="15"/>
    </row>
    <row r="8" spans="1:12" ht="21" customHeight="1" x14ac:dyDescent="0.25">
      <c r="A8" s="208" t="s">
        <v>217</v>
      </c>
      <c r="B8" s="208" t="s">
        <v>176</v>
      </c>
      <c r="C8" s="208">
        <v>42496</v>
      </c>
      <c r="D8" s="346" t="s">
        <v>177</v>
      </c>
      <c r="E8" s="346"/>
      <c r="F8" s="346"/>
      <c r="G8" s="203" t="s">
        <v>8</v>
      </c>
      <c r="H8" s="205">
        <f>'DADOS RECAPEMENTO'!A13*'DADOS RECAPEMENTO'!C13</f>
        <v>985.57399999999996</v>
      </c>
      <c r="I8" s="205">
        <v>445.29</v>
      </c>
      <c r="J8" s="205">
        <f>I8*H8</f>
        <v>438866.24645999999</v>
      </c>
      <c r="K8" s="15"/>
      <c r="L8" s="15"/>
    </row>
    <row r="9" spans="1:12" ht="14.45" customHeight="1" x14ac:dyDescent="0.25">
      <c r="A9" s="208" t="s">
        <v>218</v>
      </c>
      <c r="B9" s="208" t="s">
        <v>176</v>
      </c>
      <c r="C9" s="208">
        <v>40455</v>
      </c>
      <c r="D9" s="347" t="s">
        <v>178</v>
      </c>
      <c r="E9" s="348"/>
      <c r="F9" s="349"/>
      <c r="G9" s="208" t="s">
        <v>179</v>
      </c>
      <c r="H9" s="205">
        <f>(((H8*'DADOS RECAPEMENTO'!E13)*('DADOS RECAPEMENTO'!L13))/'DADOS RECAPEMENTO'!A15)*'DADOS RECAPEMENTO'!J13</f>
        <v>43886.540168228559</v>
      </c>
      <c r="I9" s="205">
        <v>1.46</v>
      </c>
      <c r="J9" s="205">
        <f t="shared" ref="J9:J12" si="0">I9*H9</f>
        <v>64074.348645613696</v>
      </c>
      <c r="K9" s="15"/>
      <c r="L9" s="15"/>
    </row>
    <row r="10" spans="1:12" ht="24" customHeight="1" x14ac:dyDescent="0.25">
      <c r="A10" s="208" t="s">
        <v>219</v>
      </c>
      <c r="B10" s="208" t="s">
        <v>176</v>
      </c>
      <c r="C10" s="208">
        <v>44201</v>
      </c>
      <c r="D10" s="350" t="s">
        <v>14</v>
      </c>
      <c r="E10" s="350"/>
      <c r="F10" s="350"/>
      <c r="G10" s="208" t="s">
        <v>7</v>
      </c>
      <c r="H10" s="205">
        <f>'DADOS RECAPEMENTO'!A13</f>
        <v>24639.35</v>
      </c>
      <c r="I10" s="205">
        <v>0.43</v>
      </c>
      <c r="J10" s="205">
        <f t="shared" si="0"/>
        <v>10594.920499999998</v>
      </c>
      <c r="K10" s="15"/>
      <c r="L10" s="15"/>
    </row>
    <row r="11" spans="1:12" ht="32.25" customHeight="1" x14ac:dyDescent="0.25">
      <c r="A11" s="208" t="s">
        <v>220</v>
      </c>
      <c r="B11" s="208" t="s">
        <v>176</v>
      </c>
      <c r="C11" s="208">
        <v>40460</v>
      </c>
      <c r="D11" s="369" t="s">
        <v>181</v>
      </c>
      <c r="E11" s="370"/>
      <c r="F11" s="371"/>
      <c r="G11" s="208" t="s">
        <v>182</v>
      </c>
      <c r="H11" s="205">
        <f>H8*'DADOS RECAPEMENTO'!E13*'DADOS RECAPEMENTO'!G13</f>
        <v>93195.877439999982</v>
      </c>
      <c r="I11" s="205">
        <v>0.97</v>
      </c>
      <c r="J11" s="205">
        <f t="shared" si="0"/>
        <v>90400.001116799976</v>
      </c>
      <c r="K11" s="15"/>
      <c r="L11" s="15"/>
    </row>
    <row r="12" spans="1:12" ht="32.25" customHeight="1" x14ac:dyDescent="0.25">
      <c r="A12" s="200" t="s">
        <v>221</v>
      </c>
      <c r="B12" s="208" t="s">
        <v>176</v>
      </c>
      <c r="C12" s="208">
        <v>42400</v>
      </c>
      <c r="D12" s="343" t="s">
        <v>184</v>
      </c>
      <c r="E12" s="344"/>
      <c r="F12" s="345"/>
      <c r="G12" s="208" t="s">
        <v>8</v>
      </c>
      <c r="H12" s="205">
        <f>H8</f>
        <v>985.57399999999996</v>
      </c>
      <c r="I12" s="205">
        <v>271.11</v>
      </c>
      <c r="J12" s="205">
        <f t="shared" si="0"/>
        <v>267198.96714000002</v>
      </c>
      <c r="K12" s="15"/>
      <c r="L12" s="15"/>
    </row>
    <row r="13" spans="1:12" ht="17.45" customHeight="1" x14ac:dyDescent="0.25">
      <c r="A13" s="200"/>
      <c r="B13" s="201"/>
      <c r="C13" s="201"/>
      <c r="D13" s="201"/>
      <c r="E13" s="201"/>
      <c r="F13" s="201"/>
      <c r="G13" s="201"/>
      <c r="H13" s="202"/>
      <c r="I13" s="47" t="s">
        <v>19</v>
      </c>
      <c r="J13" s="207">
        <f>SUM(J8:J12)</f>
        <v>871134.48386241379</v>
      </c>
      <c r="K13" s="15"/>
      <c r="L13" s="15"/>
    </row>
    <row r="14" spans="1:12" ht="14.45" customHeight="1" x14ac:dyDescent="0.25">
      <c r="A14" s="351"/>
      <c r="B14" s="352"/>
      <c r="C14" s="352"/>
      <c r="D14" s="352"/>
      <c r="E14" s="352"/>
      <c r="F14" s="352"/>
      <c r="G14" s="352"/>
      <c r="H14" s="352"/>
      <c r="I14" s="352"/>
      <c r="J14" s="374"/>
      <c r="K14" s="15"/>
      <c r="L14" s="15"/>
    </row>
    <row r="15" spans="1:12" ht="32.25" customHeight="1" x14ac:dyDescent="0.25">
      <c r="A15" s="353" t="s">
        <v>201</v>
      </c>
      <c r="B15" s="354"/>
      <c r="C15" s="354"/>
      <c r="D15" s="354"/>
      <c r="E15" s="354"/>
      <c r="F15" s="354"/>
      <c r="G15" s="354"/>
      <c r="H15" s="354"/>
      <c r="I15" s="354"/>
      <c r="J15" s="355"/>
      <c r="K15" s="15"/>
      <c r="L15" s="15"/>
    </row>
    <row r="16" spans="1:12" ht="32.25" customHeight="1" x14ac:dyDescent="0.25">
      <c r="A16" s="43" t="s">
        <v>53</v>
      </c>
      <c r="B16" s="209" t="s">
        <v>2</v>
      </c>
      <c r="C16" s="209" t="s">
        <v>3</v>
      </c>
      <c r="D16" s="356" t="s">
        <v>174</v>
      </c>
      <c r="E16" s="357"/>
      <c r="F16" s="358"/>
      <c r="G16" s="209" t="s">
        <v>4</v>
      </c>
      <c r="H16" s="209" t="s">
        <v>6</v>
      </c>
      <c r="I16" s="44" t="s">
        <v>12</v>
      </c>
      <c r="J16" s="44" t="s">
        <v>13</v>
      </c>
      <c r="K16" s="15"/>
      <c r="L16" s="15"/>
    </row>
    <row r="17" spans="1:12" ht="32.25" customHeight="1" x14ac:dyDescent="0.25">
      <c r="A17" s="208" t="s">
        <v>1</v>
      </c>
      <c r="B17" s="208" t="s">
        <v>176</v>
      </c>
      <c r="C17" s="208">
        <v>40425</v>
      </c>
      <c r="D17" s="343" t="s">
        <v>191</v>
      </c>
      <c r="E17" s="344"/>
      <c r="F17" s="345"/>
      <c r="G17" s="203" t="s">
        <v>8</v>
      </c>
      <c r="H17" s="205">
        <v>320</v>
      </c>
      <c r="I17" s="205">
        <v>9.92</v>
      </c>
      <c r="J17" s="205">
        <f>I17*H17</f>
        <v>3174.4</v>
      </c>
      <c r="K17" s="15"/>
      <c r="L17" s="15"/>
    </row>
    <row r="18" spans="1:12" ht="32.25" customHeight="1" x14ac:dyDescent="0.25">
      <c r="A18" s="208" t="s">
        <v>51</v>
      </c>
      <c r="B18" s="208" t="s">
        <v>176</v>
      </c>
      <c r="C18" s="208">
        <v>40430</v>
      </c>
      <c r="D18" s="343" t="s">
        <v>192</v>
      </c>
      <c r="E18" s="344"/>
      <c r="F18" s="345"/>
      <c r="G18" s="203" t="s">
        <v>10</v>
      </c>
      <c r="H18" s="205">
        <v>1456</v>
      </c>
      <c r="I18" s="205">
        <v>3.42</v>
      </c>
      <c r="J18" s="205">
        <f t="shared" ref="J18:J27" si="1">I18*H18</f>
        <v>4979.5199999999995</v>
      </c>
      <c r="K18" s="15"/>
      <c r="L18" s="15"/>
    </row>
    <row r="19" spans="1:12" ht="32.25" customHeight="1" x14ac:dyDescent="0.25">
      <c r="A19" s="208" t="s">
        <v>63</v>
      </c>
      <c r="B19" s="208" t="s">
        <v>176</v>
      </c>
      <c r="C19" s="208">
        <v>44100</v>
      </c>
      <c r="D19" s="343" t="s">
        <v>194</v>
      </c>
      <c r="E19" s="344"/>
      <c r="F19" s="345"/>
      <c r="G19" s="203" t="s">
        <v>8</v>
      </c>
      <c r="H19" s="205">
        <v>320</v>
      </c>
      <c r="I19" s="205">
        <v>8.24</v>
      </c>
      <c r="J19" s="205">
        <f t="shared" si="1"/>
        <v>2636.8</v>
      </c>
      <c r="K19" s="15"/>
      <c r="L19" s="15"/>
    </row>
    <row r="20" spans="1:12" ht="32.25" customHeight="1" x14ac:dyDescent="0.25">
      <c r="A20" s="208" t="s">
        <v>222</v>
      </c>
      <c r="B20" s="208" t="s">
        <v>176</v>
      </c>
      <c r="C20" s="208">
        <v>44102</v>
      </c>
      <c r="D20" s="343" t="s">
        <v>195</v>
      </c>
      <c r="E20" s="344"/>
      <c r="F20" s="345"/>
      <c r="G20" s="203" t="s">
        <v>10</v>
      </c>
      <c r="H20" s="205">
        <f>H19*'DADOS RECAPEMENTO'!J15*'DADOS RECAPEMENTO'!L15</f>
        <v>5990.4</v>
      </c>
      <c r="I20" s="205">
        <v>3.34</v>
      </c>
      <c r="J20" s="205">
        <f t="shared" si="1"/>
        <v>20007.935999999998</v>
      </c>
      <c r="K20" s="15"/>
      <c r="L20" s="15"/>
    </row>
    <row r="21" spans="1:12" ht="32.25" customHeight="1" x14ac:dyDescent="0.25">
      <c r="A21" s="208" t="s">
        <v>223</v>
      </c>
      <c r="B21" s="208" t="s">
        <v>176</v>
      </c>
      <c r="C21" s="208">
        <v>40305</v>
      </c>
      <c r="D21" s="343" t="s">
        <v>193</v>
      </c>
      <c r="E21" s="344"/>
      <c r="F21" s="345"/>
      <c r="G21" s="203" t="s">
        <v>7</v>
      </c>
      <c r="H21" s="205">
        <v>533.33000000000004</v>
      </c>
      <c r="I21" s="205">
        <v>0.4</v>
      </c>
      <c r="J21" s="205">
        <f t="shared" si="1"/>
        <v>213.33200000000002</v>
      </c>
      <c r="K21" s="15"/>
      <c r="L21" s="15"/>
    </row>
    <row r="22" spans="1:12" ht="32.25" customHeight="1" x14ac:dyDescent="0.25">
      <c r="A22" s="208" t="s">
        <v>224</v>
      </c>
      <c r="B22" s="208" t="s">
        <v>176</v>
      </c>
      <c r="C22" s="208">
        <v>45435</v>
      </c>
      <c r="D22" s="343" t="s">
        <v>196</v>
      </c>
      <c r="E22" s="344"/>
      <c r="F22" s="345"/>
      <c r="G22" s="203" t="s">
        <v>8</v>
      </c>
      <c r="H22" s="205">
        <v>320</v>
      </c>
      <c r="I22" s="205">
        <v>13.31</v>
      </c>
      <c r="J22" s="205">
        <f t="shared" si="1"/>
        <v>4259.2</v>
      </c>
      <c r="K22" s="15"/>
      <c r="L22" s="15"/>
    </row>
    <row r="23" spans="1:12" ht="32.25" customHeight="1" x14ac:dyDescent="0.25">
      <c r="A23" s="208" t="s">
        <v>225</v>
      </c>
      <c r="B23" s="208" t="s">
        <v>176</v>
      </c>
      <c r="C23" s="208">
        <v>42496</v>
      </c>
      <c r="D23" s="346" t="s">
        <v>177</v>
      </c>
      <c r="E23" s="346"/>
      <c r="F23" s="346"/>
      <c r="G23" s="203" t="s">
        <v>8</v>
      </c>
      <c r="H23" s="205">
        <v>64</v>
      </c>
      <c r="I23" s="205">
        <v>445.29</v>
      </c>
      <c r="J23" s="205">
        <f t="shared" si="1"/>
        <v>28498.560000000001</v>
      </c>
      <c r="K23" s="15"/>
      <c r="L23" s="15"/>
    </row>
    <row r="24" spans="1:12" ht="37.5" customHeight="1" x14ac:dyDescent="0.25">
      <c r="A24" s="208" t="s">
        <v>226</v>
      </c>
      <c r="B24" s="208" t="s">
        <v>176</v>
      </c>
      <c r="C24" s="208">
        <v>40455</v>
      </c>
      <c r="D24" s="347" t="s">
        <v>178</v>
      </c>
      <c r="E24" s="348"/>
      <c r="F24" s="349"/>
      <c r="G24" s="208" t="s">
        <v>179</v>
      </c>
      <c r="H24" s="205">
        <f>((H23*'DADOS RECAPEMENTO'!E23*'DADOS RECAPEMENTO'!L23)/'DADOS RECAPEMENTO'!A25)*'DADOS RECAPEMENTO'!J23</f>
        <v>2849.8505142857143</v>
      </c>
      <c r="I24" s="205">
        <v>1.46</v>
      </c>
      <c r="J24" s="205">
        <f t="shared" si="1"/>
        <v>4160.7817508571425</v>
      </c>
      <c r="K24" s="15"/>
      <c r="L24" s="15"/>
    </row>
    <row r="25" spans="1:12" ht="30.75" customHeight="1" x14ac:dyDescent="0.25">
      <c r="A25" s="208" t="s">
        <v>227</v>
      </c>
      <c r="B25" s="208" t="s">
        <v>176</v>
      </c>
      <c r="C25" s="208">
        <v>44201</v>
      </c>
      <c r="D25" s="350" t="s">
        <v>14</v>
      </c>
      <c r="E25" s="350"/>
      <c r="F25" s="350"/>
      <c r="G25" s="208" t="s">
        <v>7</v>
      </c>
      <c r="H25" s="205">
        <v>1600</v>
      </c>
      <c r="I25" s="205">
        <v>0.43</v>
      </c>
      <c r="J25" s="205">
        <f t="shared" si="1"/>
        <v>688</v>
      </c>
      <c r="K25" s="80"/>
      <c r="L25" s="15"/>
    </row>
    <row r="26" spans="1:12" ht="30.75" customHeight="1" x14ac:dyDescent="0.25">
      <c r="A26" s="208" t="s">
        <v>228</v>
      </c>
      <c r="B26" s="208" t="s">
        <v>176</v>
      </c>
      <c r="C26" s="208">
        <v>40460</v>
      </c>
      <c r="D26" s="369" t="s">
        <v>181</v>
      </c>
      <c r="E26" s="370"/>
      <c r="F26" s="371"/>
      <c r="G26" s="208" t="s">
        <v>182</v>
      </c>
      <c r="H26" s="205">
        <f>H23*'DADOS RECAPEMENTO'!E23*'DADOS RECAPEMENTO'!G23</f>
        <v>6051.8399999999992</v>
      </c>
      <c r="I26" s="205">
        <v>0.97</v>
      </c>
      <c r="J26" s="205">
        <f t="shared" si="1"/>
        <v>5870.2847999999994</v>
      </c>
      <c r="K26" s="80"/>
      <c r="L26" s="15"/>
    </row>
    <row r="27" spans="1:12" ht="30.75" customHeight="1" x14ac:dyDescent="0.25">
      <c r="A27" s="208" t="s">
        <v>229</v>
      </c>
      <c r="B27" s="208" t="s">
        <v>176</v>
      </c>
      <c r="C27" s="208">
        <v>42400</v>
      </c>
      <c r="D27" s="343" t="s">
        <v>184</v>
      </c>
      <c r="E27" s="344"/>
      <c r="F27" s="345"/>
      <c r="G27" s="208" t="s">
        <v>8</v>
      </c>
      <c r="H27" s="205">
        <f>H23</f>
        <v>64</v>
      </c>
      <c r="I27" s="205">
        <v>271.11</v>
      </c>
      <c r="J27" s="205">
        <f t="shared" si="1"/>
        <v>17351.04</v>
      </c>
      <c r="K27" s="80"/>
      <c r="L27" s="15"/>
    </row>
    <row r="28" spans="1:12" ht="18.600000000000001" customHeight="1" x14ac:dyDescent="0.25">
      <c r="A28" s="200"/>
      <c r="B28" s="201"/>
      <c r="C28" s="201"/>
      <c r="D28" s="201"/>
      <c r="E28" s="201"/>
      <c r="F28" s="201"/>
      <c r="G28" s="201"/>
      <c r="H28" s="202"/>
      <c r="I28" s="47" t="s">
        <v>19</v>
      </c>
      <c r="J28" s="207">
        <f>SUM(J17:J27)</f>
        <v>91839.854550857126</v>
      </c>
      <c r="K28" s="80"/>
      <c r="L28" s="15"/>
    </row>
    <row r="29" spans="1:12" ht="18.600000000000001" customHeight="1" x14ac:dyDescent="0.25">
      <c r="A29" s="351"/>
      <c r="B29" s="352"/>
      <c r="C29" s="352"/>
      <c r="D29" s="352"/>
      <c r="E29" s="352"/>
      <c r="F29" s="352"/>
      <c r="G29" s="352"/>
      <c r="H29" s="352"/>
      <c r="I29" s="352"/>
      <c r="J29" s="374"/>
      <c r="K29" s="80"/>
      <c r="L29" s="15"/>
    </row>
    <row r="30" spans="1:12" ht="30.75" customHeight="1" x14ac:dyDescent="0.25">
      <c r="A30" s="353" t="s">
        <v>175</v>
      </c>
      <c r="B30" s="354"/>
      <c r="C30" s="354"/>
      <c r="D30" s="354"/>
      <c r="E30" s="354"/>
      <c r="F30" s="354"/>
      <c r="G30" s="354"/>
      <c r="H30" s="354"/>
      <c r="I30" s="354"/>
      <c r="J30" s="355"/>
      <c r="K30" s="80"/>
      <c r="L30" s="15"/>
    </row>
    <row r="31" spans="1:12" ht="30.75" customHeight="1" x14ac:dyDescent="0.25">
      <c r="A31" s="43" t="s">
        <v>52</v>
      </c>
      <c r="B31" s="209" t="s">
        <v>2</v>
      </c>
      <c r="C31" s="209" t="s">
        <v>3</v>
      </c>
      <c r="D31" s="356" t="s">
        <v>174</v>
      </c>
      <c r="E31" s="357"/>
      <c r="F31" s="358"/>
      <c r="G31" s="209" t="s">
        <v>4</v>
      </c>
      <c r="H31" s="209" t="s">
        <v>6</v>
      </c>
      <c r="I31" s="44" t="s">
        <v>12</v>
      </c>
      <c r="J31" s="44" t="s">
        <v>13</v>
      </c>
      <c r="K31" s="80"/>
      <c r="L31" s="15"/>
    </row>
    <row r="32" spans="1:12" ht="30.75" customHeight="1" x14ac:dyDescent="0.25">
      <c r="A32" s="208" t="s">
        <v>56</v>
      </c>
      <c r="B32" s="208" t="s">
        <v>176</v>
      </c>
      <c r="C32" s="208">
        <v>44201</v>
      </c>
      <c r="D32" s="351" t="s">
        <v>14</v>
      </c>
      <c r="E32" s="352"/>
      <c r="F32" s="374"/>
      <c r="G32" s="208" t="s">
        <v>7</v>
      </c>
      <c r="H32" s="64">
        <f>'DADOS RECAPEMENTO'!A4</f>
        <v>150754.96</v>
      </c>
      <c r="I32" s="206">
        <v>0.43</v>
      </c>
      <c r="J32" s="206">
        <f t="shared" ref="J32:J33" si="2">(H32*I32)</f>
        <v>64824.632799999992</v>
      </c>
      <c r="K32" s="80"/>
      <c r="L32" s="15"/>
    </row>
    <row r="33" spans="1:12" ht="30.75" customHeight="1" x14ac:dyDescent="0.25">
      <c r="A33" s="208" t="s">
        <v>57</v>
      </c>
      <c r="B33" s="208" t="s">
        <v>176</v>
      </c>
      <c r="C33" s="208">
        <v>44204</v>
      </c>
      <c r="D33" s="351" t="s">
        <v>15</v>
      </c>
      <c r="E33" s="352"/>
      <c r="F33" s="374"/>
      <c r="G33" s="208" t="s">
        <v>8</v>
      </c>
      <c r="H33" s="64">
        <f>'DADOS RECAPEMENTO'!A4*'DADOS RECAPEMENTO'!C4</f>
        <v>4522.6487999999999</v>
      </c>
      <c r="I33" s="206">
        <v>500.43</v>
      </c>
      <c r="J33" s="206">
        <f t="shared" si="2"/>
        <v>2263269.1389839998</v>
      </c>
      <c r="K33" s="80"/>
      <c r="L33" s="15"/>
    </row>
    <row r="34" spans="1:12" ht="39.75" customHeight="1" x14ac:dyDescent="0.25">
      <c r="A34" s="208" t="s">
        <v>58</v>
      </c>
      <c r="B34" s="208" t="s">
        <v>176</v>
      </c>
      <c r="C34" s="208">
        <v>40460</v>
      </c>
      <c r="D34" s="351" t="s">
        <v>98</v>
      </c>
      <c r="E34" s="352"/>
      <c r="F34" s="374"/>
      <c r="G34" s="208" t="s">
        <v>11</v>
      </c>
      <c r="H34" s="64">
        <f>H33*'DADOS RECAPEMENTO'!E4*'DADOS RECAPEMENTO'!G4</f>
        <v>427661.67052799993</v>
      </c>
      <c r="I34" s="206">
        <v>0.97</v>
      </c>
      <c r="J34" s="206">
        <f xml:space="preserve"> (H34*I34)</f>
        <v>414831.8204121599</v>
      </c>
      <c r="K34" s="81"/>
      <c r="L34" s="15" t="s">
        <v>9</v>
      </c>
    </row>
    <row r="35" spans="1:12" ht="33.75" customHeight="1" x14ac:dyDescent="0.25">
      <c r="A35" s="208" t="s">
        <v>230</v>
      </c>
      <c r="B35" s="208" t="s">
        <v>176</v>
      </c>
      <c r="C35" s="208">
        <v>40455</v>
      </c>
      <c r="D35" s="351" t="s">
        <v>97</v>
      </c>
      <c r="E35" s="352"/>
      <c r="F35" s="374"/>
      <c r="G35" s="208" t="s">
        <v>10</v>
      </c>
      <c r="H35" s="64">
        <f>((H33*'DADOS RECAPEMENTO'!E4*'DADOS RECAPEMENTO'!L4)/'DADOS RECAPEMENTO'!A6)*'DADOS RECAPEMENTO'!J4</f>
        <v>201388.64075958854</v>
      </c>
      <c r="I35" s="206">
        <v>1.46</v>
      </c>
      <c r="J35" s="206">
        <f>(H35*I35)</f>
        <v>294027.41550899926</v>
      </c>
      <c r="K35" s="15"/>
      <c r="L35" s="15"/>
    </row>
    <row r="36" spans="1:12" ht="23.45" customHeight="1" x14ac:dyDescent="0.25">
      <c r="A36" s="45"/>
      <c r="B36" s="37"/>
      <c r="C36" s="37"/>
      <c r="D36" s="45"/>
      <c r="E36" s="45"/>
      <c r="F36" s="45"/>
      <c r="G36" s="45"/>
      <c r="H36" s="46"/>
      <c r="I36" s="47" t="s">
        <v>19</v>
      </c>
      <c r="J36" s="207">
        <f>SUM(J32:J35)</f>
        <v>3036953.0077051586</v>
      </c>
      <c r="K36" s="15"/>
      <c r="L36" s="15"/>
    </row>
    <row r="37" spans="1:12" ht="23.25" customHeight="1" x14ac:dyDescent="0.25">
      <c r="A37" s="37"/>
      <c r="B37" s="37"/>
      <c r="C37" s="37"/>
      <c r="D37" s="37"/>
      <c r="E37" s="37"/>
      <c r="F37" s="37"/>
      <c r="G37" s="37"/>
      <c r="H37" s="37"/>
      <c r="I37" s="48"/>
      <c r="J37" s="49"/>
      <c r="K37" s="15"/>
      <c r="L37" s="15"/>
    </row>
    <row r="38" spans="1:12" ht="31.5" customHeight="1" x14ac:dyDescent="0.25">
      <c r="A38" s="353" t="s">
        <v>102</v>
      </c>
      <c r="B38" s="354"/>
      <c r="C38" s="354"/>
      <c r="D38" s="354"/>
      <c r="E38" s="354"/>
      <c r="F38" s="354"/>
      <c r="G38" s="354"/>
      <c r="H38" s="354"/>
      <c r="I38" s="354"/>
      <c r="J38" s="355"/>
      <c r="K38" s="15" t="s">
        <v>9</v>
      </c>
      <c r="L38" s="15"/>
    </row>
    <row r="39" spans="1:12" ht="36" customHeight="1" x14ac:dyDescent="0.25">
      <c r="A39" s="43" t="s">
        <v>231</v>
      </c>
      <c r="B39" s="209" t="s">
        <v>2</v>
      </c>
      <c r="C39" s="209" t="s">
        <v>3</v>
      </c>
      <c r="D39" s="356" t="s">
        <v>48</v>
      </c>
      <c r="E39" s="357"/>
      <c r="F39" s="358"/>
      <c r="G39" s="209" t="s">
        <v>4</v>
      </c>
      <c r="H39" s="209" t="s">
        <v>6</v>
      </c>
      <c r="I39" s="44" t="s">
        <v>12</v>
      </c>
      <c r="J39" s="44" t="s">
        <v>13</v>
      </c>
      <c r="K39" s="15"/>
      <c r="L39" s="15"/>
    </row>
    <row r="40" spans="1:12" ht="29.25" customHeight="1" x14ac:dyDescent="0.25">
      <c r="A40" s="208" t="s">
        <v>232</v>
      </c>
      <c r="B40" s="208" t="s">
        <v>16</v>
      </c>
      <c r="C40" s="208" t="s">
        <v>17</v>
      </c>
      <c r="D40" s="351" t="s">
        <v>50</v>
      </c>
      <c r="E40" s="352"/>
      <c r="F40" s="374"/>
      <c r="G40" s="208" t="s">
        <v>73</v>
      </c>
      <c r="H40" s="64">
        <f>(('DADOS RECAPEMENTO'!A4*'DADOS RECAPEMENTO'!E6)/1000)+(('DADOS RECAPEMENTO'!A13*'DADOS RECAPEMENTO'!E15)/1000)+((H25*'DADOS RECAPEMENTO'!E25)/1000)</f>
        <v>88.497154999999992</v>
      </c>
      <c r="I40" s="206">
        <f>'PRODUTOS BETUMINOSOS'!I27</f>
        <v>3702.5576448001311</v>
      </c>
      <c r="J40" s="206">
        <f>I40*H40</f>
        <v>327665.8177883121</v>
      </c>
      <c r="K40" s="15"/>
      <c r="L40" s="15"/>
    </row>
    <row r="41" spans="1:12" ht="39.75" customHeight="1" x14ac:dyDescent="0.25">
      <c r="A41" s="208" t="s">
        <v>233</v>
      </c>
      <c r="B41" s="208" t="s">
        <v>16</v>
      </c>
      <c r="C41" s="208" t="s">
        <v>17</v>
      </c>
      <c r="D41" s="351" t="s">
        <v>49</v>
      </c>
      <c r="E41" s="352"/>
      <c r="F41" s="374"/>
      <c r="G41" s="208" t="s">
        <v>73</v>
      </c>
      <c r="H41" s="64">
        <f>(H33*'DADOS RECAPEMENTO'!E4*'DADOS RECAPEMENTO'!G6)+(H12*'DADOS RECAPEMENTO'!E13*'DADOS RECAPEMENTO'!G15)+(H23*'DADOS RECAPEMENTO'!E23*'DADOS RECAPEMENTO'!G25)</f>
        <v>695.41340543999991</v>
      </c>
      <c r="I41" s="206">
        <f>'PRODUTOS BETUMINOSOS'!I28</f>
        <v>4726.1123952001299</v>
      </c>
      <c r="J41" s="206">
        <f>I41*H41</f>
        <v>3286601.9152383171</v>
      </c>
      <c r="K41" s="15"/>
      <c r="L41" s="15"/>
    </row>
    <row r="42" spans="1:12" x14ac:dyDescent="0.25">
      <c r="A42" s="16"/>
      <c r="B42" s="16"/>
      <c r="C42" s="16"/>
      <c r="D42" s="16"/>
      <c r="E42" s="15"/>
      <c r="F42" s="15"/>
      <c r="G42" s="15" t="s">
        <v>9</v>
      </c>
      <c r="H42" s="15"/>
      <c r="I42" s="47" t="s">
        <v>19</v>
      </c>
      <c r="J42" s="71">
        <f>J40+J41</f>
        <v>3614267.7330266293</v>
      </c>
      <c r="K42" s="15"/>
      <c r="L42" s="15"/>
    </row>
    <row r="43" spans="1:12" ht="21" customHeight="1" x14ac:dyDescent="0.25">
      <c r="A43" s="16"/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/>
    </row>
    <row r="44" spans="1:12" ht="3.75" customHeight="1" x14ac:dyDescent="0.25">
      <c r="A44" s="16"/>
      <c r="B44" s="16"/>
      <c r="C44" s="16"/>
      <c r="D44" s="16"/>
      <c r="E44" s="15"/>
      <c r="F44" s="15"/>
      <c r="G44" s="15"/>
      <c r="H44" s="15"/>
      <c r="I44" s="15"/>
      <c r="J44" s="15"/>
      <c r="K44" s="15"/>
      <c r="L44" s="15"/>
    </row>
    <row r="45" spans="1:12" ht="15" customHeight="1" x14ac:dyDescent="0.25">
      <c r="A45" s="50" t="s">
        <v>234</v>
      </c>
      <c r="B45" s="51" t="s">
        <v>2</v>
      </c>
      <c r="C45" s="380" t="s">
        <v>55</v>
      </c>
      <c r="D45" s="381"/>
      <c r="E45" s="381"/>
      <c r="F45" s="382"/>
      <c r="G45" s="380" t="s">
        <v>60</v>
      </c>
      <c r="H45" s="382"/>
      <c r="I45" s="56"/>
      <c r="J45" s="56"/>
      <c r="K45" s="54"/>
      <c r="L45" s="15"/>
    </row>
    <row r="46" spans="1:12" ht="15" customHeight="1" x14ac:dyDescent="0.25">
      <c r="A46" s="53" t="s">
        <v>235</v>
      </c>
      <c r="B46" s="208" t="s">
        <v>176</v>
      </c>
      <c r="C46" s="351" t="s">
        <v>37</v>
      </c>
      <c r="D46" s="352"/>
      <c r="E46" s="352"/>
      <c r="F46" s="374"/>
      <c r="G46" s="375">
        <f>'ADMINISTRAÇÃO LOCAL'!E18</f>
        <v>88703.50622000001</v>
      </c>
      <c r="H46" s="376"/>
      <c r="I46" s="16"/>
      <c r="J46" s="52"/>
      <c r="K46" s="16"/>
      <c r="L46" s="16"/>
    </row>
    <row r="47" spans="1:12" ht="15" customHeight="1" x14ac:dyDescent="0.25">
      <c r="A47" s="53" t="s">
        <v>236</v>
      </c>
      <c r="B47" s="208" t="s">
        <v>176</v>
      </c>
      <c r="C47" s="351" t="s">
        <v>26</v>
      </c>
      <c r="D47" s="352"/>
      <c r="E47" s="352"/>
      <c r="F47" s="374"/>
      <c r="G47" s="375">
        <f>'CANTEIRO DE OBRA'!E15</f>
        <v>45988.539730000004</v>
      </c>
      <c r="H47" s="376"/>
      <c r="I47" s="117"/>
      <c r="J47" s="113"/>
      <c r="K47" s="16"/>
      <c r="L47" s="16"/>
    </row>
    <row r="48" spans="1:12" ht="15" customHeight="1" x14ac:dyDescent="0.25">
      <c r="A48" s="53" t="s">
        <v>237</v>
      </c>
      <c r="B48" s="208" t="s">
        <v>176</v>
      </c>
      <c r="C48" s="351" t="s">
        <v>59</v>
      </c>
      <c r="D48" s="352"/>
      <c r="E48" s="352"/>
      <c r="F48" s="374"/>
      <c r="G48" s="375">
        <f>'MOBILIZAÇÃO EQUIPAMENTOS'!E21</f>
        <v>54369.504000000001</v>
      </c>
      <c r="H48" s="376"/>
      <c r="I48" s="117"/>
      <c r="J48" s="16"/>
      <c r="K48" s="16"/>
      <c r="L48" s="16"/>
    </row>
    <row r="49" spans="1:12" ht="15" customHeight="1" x14ac:dyDescent="0.25">
      <c r="A49" s="55"/>
      <c r="B49" s="55"/>
      <c r="C49" s="56"/>
      <c r="D49" s="56"/>
      <c r="E49" s="56"/>
      <c r="F49" s="57" t="s">
        <v>61</v>
      </c>
      <c r="G49" s="377">
        <f>SUM(G46:G48)</f>
        <v>189061.54995000002</v>
      </c>
      <c r="H49" s="378"/>
      <c r="I49" s="117"/>
      <c r="J49" s="16"/>
      <c r="K49" s="16"/>
      <c r="L49" s="16"/>
    </row>
    <row r="50" spans="1:12" ht="15" customHeight="1" x14ac:dyDescent="0.25">
      <c r="A50" s="56"/>
      <c r="B50" s="56"/>
      <c r="C50" s="56"/>
      <c r="D50" s="56"/>
      <c r="E50" s="56"/>
      <c r="F50" s="212"/>
      <c r="G50" s="213"/>
      <c r="H50" s="213"/>
      <c r="I50" s="117"/>
      <c r="J50" s="16"/>
      <c r="K50" s="16"/>
      <c r="L50" s="16"/>
    </row>
    <row r="51" spans="1:12" ht="12" customHeight="1" x14ac:dyDescent="0.25">
      <c r="A51" s="58"/>
      <c r="B51" s="58"/>
      <c r="C51" s="58"/>
      <c r="D51" s="58"/>
      <c r="E51" s="58"/>
      <c r="F51" s="58"/>
      <c r="G51" s="58"/>
      <c r="H51" s="54"/>
      <c r="I51" s="16"/>
      <c r="J51" s="16"/>
      <c r="K51" s="16"/>
      <c r="L51" s="1"/>
    </row>
    <row r="52" spans="1:12" ht="15" customHeight="1" x14ac:dyDescent="0.25">
      <c r="A52" s="372"/>
      <c r="B52" s="372"/>
      <c r="C52" s="372"/>
      <c r="D52" s="372"/>
      <c r="E52" s="372"/>
      <c r="F52" s="372"/>
      <c r="G52" s="59"/>
      <c r="H52" s="52"/>
      <c r="I52" s="56"/>
      <c r="J52" s="56"/>
      <c r="K52" s="58"/>
      <c r="L52" s="15"/>
    </row>
    <row r="53" spans="1:12" x14ac:dyDescent="0.25">
      <c r="A53" s="373" t="s">
        <v>239</v>
      </c>
      <c r="B53" s="373"/>
      <c r="C53" s="373"/>
      <c r="D53" s="373"/>
      <c r="E53" s="373"/>
      <c r="F53" s="60">
        <f>G49+J42+J36+J28+J13</f>
        <v>7803256.6290950589</v>
      </c>
      <c r="G53" s="61"/>
      <c r="H53" s="119"/>
      <c r="I53" s="58"/>
      <c r="J53" s="58"/>
      <c r="K53" s="58"/>
      <c r="L53" s="15"/>
    </row>
    <row r="54" spans="1:12" x14ac:dyDescent="0.25">
      <c r="A54" s="16"/>
      <c r="B54" s="38"/>
      <c r="C54" s="16"/>
      <c r="D54" s="16"/>
      <c r="E54" s="16"/>
      <c r="F54" s="111"/>
      <c r="G54" s="16"/>
      <c r="H54" s="15"/>
      <c r="I54" s="15"/>
      <c r="J54" s="15"/>
      <c r="K54" s="15"/>
      <c r="L54" s="15"/>
    </row>
    <row r="55" spans="1:12" ht="15.75" x14ac:dyDescent="0.25">
      <c r="A55" s="419" t="str">
        <f>'DADOS RECAPEMENTO'!A30:N30</f>
        <v>Catalão, 20 de Maio de 2024</v>
      </c>
      <c r="B55" s="419"/>
      <c r="C55" s="419"/>
      <c r="D55" s="419"/>
      <c r="E55" s="419"/>
      <c r="F55" s="419"/>
      <c r="G55" s="419"/>
      <c r="H55" s="419"/>
      <c r="I55" s="419"/>
      <c r="J55" s="419"/>
      <c r="K55" s="118"/>
      <c r="L55" s="118"/>
    </row>
    <row r="56" spans="1:12" ht="15.75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</row>
    <row r="57" spans="1:12" ht="17.25" customHeight="1" x14ac:dyDescent="0.25">
      <c r="A57" s="275" t="s">
        <v>105</v>
      </c>
      <c r="B57" s="275"/>
      <c r="C57" s="275"/>
      <c r="D57" s="275"/>
      <c r="E57" s="275"/>
      <c r="F57" s="275"/>
      <c r="G57" s="275"/>
      <c r="H57" s="275"/>
      <c r="I57" s="275"/>
      <c r="J57" s="275"/>
      <c r="K57" s="89"/>
      <c r="L57" s="89"/>
    </row>
    <row r="58" spans="1:12" ht="17.25" customHeight="1" x14ac:dyDescent="0.25">
      <c r="A58" s="269" t="s">
        <v>103</v>
      </c>
      <c r="B58" s="269"/>
      <c r="C58" s="269"/>
      <c r="D58" s="269"/>
      <c r="E58" s="269"/>
      <c r="F58" s="269"/>
      <c r="G58" s="269"/>
      <c r="H58" s="269"/>
      <c r="I58" s="269"/>
      <c r="J58" s="269"/>
      <c r="K58" s="90"/>
      <c r="L58" s="90"/>
    </row>
    <row r="59" spans="1:12" ht="15" customHeight="1" x14ac:dyDescent="0.25">
      <c r="A59" s="269" t="s">
        <v>104</v>
      </c>
      <c r="B59" s="269"/>
      <c r="C59" s="269"/>
      <c r="D59" s="269"/>
      <c r="E59" s="269"/>
      <c r="F59" s="269"/>
      <c r="G59" s="269"/>
      <c r="H59" s="269"/>
      <c r="I59" s="269"/>
      <c r="J59" s="269"/>
      <c r="K59" s="90"/>
      <c r="L59" s="90"/>
    </row>
    <row r="60" spans="1:12" ht="15.75" x14ac:dyDescent="0.25">
      <c r="A60" s="269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86"/>
    </row>
    <row r="61" spans="1:12" ht="15" customHeight="1" x14ac:dyDescent="0.25">
      <c r="A61" s="16"/>
      <c r="B61" s="16"/>
      <c r="C61" s="16"/>
      <c r="D61" s="1"/>
      <c r="E61" s="1"/>
      <c r="F61" s="1"/>
      <c r="G61" s="1"/>
    </row>
    <row r="62" spans="1:12" x14ac:dyDescent="0.25">
      <c r="A62" s="1"/>
      <c r="B62" s="1"/>
      <c r="C62" s="1"/>
      <c r="D62" s="1"/>
      <c r="E62" s="1"/>
      <c r="F62" s="1"/>
      <c r="G62" s="1"/>
    </row>
    <row r="63" spans="1:12" ht="15" customHeight="1" x14ac:dyDescent="0.25">
      <c r="A63" s="16"/>
      <c r="B63" s="16"/>
      <c r="C63" s="16"/>
      <c r="D63" s="1"/>
      <c r="E63" s="1"/>
      <c r="F63" s="1"/>
      <c r="G63" s="1"/>
    </row>
    <row r="64" spans="1:12" x14ac:dyDescent="0.25">
      <c r="A64" s="1"/>
      <c r="B64" s="1"/>
      <c r="C64" s="1"/>
      <c r="D64" s="1"/>
      <c r="E64" s="1"/>
      <c r="F64" s="1"/>
      <c r="G64" s="1"/>
    </row>
    <row r="65" spans="1:7" ht="15" customHeight="1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37"/>
      <c r="B66" s="37"/>
      <c r="C66" s="37"/>
      <c r="D66" s="1"/>
      <c r="E66" s="1"/>
      <c r="F66" s="1"/>
      <c r="G66" s="1"/>
    </row>
    <row r="67" spans="1:7" x14ac:dyDescent="0.25">
      <c r="A67" s="16"/>
      <c r="B67" s="16"/>
      <c r="C67" s="16"/>
      <c r="D67" s="1"/>
      <c r="E67" s="1"/>
      <c r="F67" s="1"/>
      <c r="G67" s="1"/>
    </row>
    <row r="68" spans="1:7" x14ac:dyDescent="0.25">
      <c r="A68" s="16"/>
      <c r="B68" s="16"/>
      <c r="C68" s="16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6"/>
      <c r="B70" s="16"/>
      <c r="C70" s="16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37"/>
      <c r="B73" s="37"/>
      <c r="C73" s="37"/>
      <c r="D73" s="1"/>
      <c r="E73" s="1"/>
      <c r="F73" s="1"/>
      <c r="G73" s="1"/>
    </row>
    <row r="74" spans="1:7" x14ac:dyDescent="0.25">
      <c r="A74" s="16"/>
      <c r="B74" s="16"/>
      <c r="C74" s="16"/>
      <c r="D74" s="1"/>
      <c r="E74" s="1"/>
      <c r="F74" s="1"/>
      <c r="G74" s="1"/>
    </row>
    <row r="75" spans="1:7" x14ac:dyDescent="0.25">
      <c r="A75" s="16"/>
      <c r="B75" s="16"/>
      <c r="C75" s="16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6"/>
      <c r="B77" s="16"/>
      <c r="C77" s="16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37"/>
      <c r="B80" s="37"/>
      <c r="C80" s="37"/>
      <c r="D80" s="1"/>
      <c r="E80" s="1"/>
      <c r="F80" s="1"/>
      <c r="G80" s="1"/>
    </row>
    <row r="81" spans="1:7" x14ac:dyDescent="0.25">
      <c r="A81" s="16"/>
      <c r="B81" s="16"/>
      <c r="C81" s="16"/>
      <c r="D81" s="1"/>
      <c r="E81" s="1"/>
      <c r="F81" s="1"/>
      <c r="G81" s="1"/>
    </row>
    <row r="82" spans="1:7" x14ac:dyDescent="0.25">
      <c r="A82" s="16"/>
      <c r="B82" s="16"/>
      <c r="C82" s="16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6"/>
      <c r="B84" s="16"/>
      <c r="C84" s="16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37"/>
      <c r="B87" s="37"/>
      <c r="C87" s="37"/>
      <c r="D87" s="1"/>
      <c r="E87" s="1"/>
      <c r="F87" s="1"/>
      <c r="G87" s="1"/>
    </row>
    <row r="88" spans="1:7" x14ac:dyDescent="0.25">
      <c r="A88" s="16"/>
      <c r="B88" s="16"/>
      <c r="C88" s="16"/>
      <c r="D88" s="1"/>
      <c r="E88" s="1"/>
      <c r="F88" s="1"/>
      <c r="G88" s="1"/>
    </row>
    <row r="89" spans="1:7" x14ac:dyDescent="0.25">
      <c r="A89" s="16"/>
      <c r="B89" s="16"/>
      <c r="C89" s="16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6"/>
      <c r="B91" s="16"/>
      <c r="C91" s="16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37"/>
      <c r="B94" s="37"/>
      <c r="C94" s="37"/>
      <c r="D94" s="1"/>
      <c r="E94" s="1"/>
      <c r="F94" s="1"/>
      <c r="G94" s="1"/>
    </row>
    <row r="95" spans="1:7" x14ac:dyDescent="0.25">
      <c r="A95" s="16"/>
      <c r="B95" s="16"/>
      <c r="C95" s="16"/>
      <c r="D95" s="1"/>
      <c r="E95" s="1"/>
      <c r="F95" s="1"/>
      <c r="G95" s="1"/>
    </row>
    <row r="96" spans="1:7" x14ac:dyDescent="0.25">
      <c r="A96" s="16"/>
      <c r="B96" s="16"/>
      <c r="C96" s="16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6"/>
      <c r="B98" s="16"/>
      <c r="C98" s="16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37"/>
      <c r="B101" s="37"/>
      <c r="C101" s="37"/>
      <c r="D101" s="1"/>
      <c r="E101" s="1"/>
      <c r="F101" s="1"/>
      <c r="G101" s="1"/>
    </row>
    <row r="102" spans="1:7" x14ac:dyDescent="0.25">
      <c r="A102" s="16"/>
      <c r="B102" s="16"/>
      <c r="C102" s="16"/>
      <c r="D102" s="1"/>
      <c r="E102" s="1"/>
      <c r="F102" s="1"/>
      <c r="G102" s="1"/>
    </row>
    <row r="103" spans="1:7" x14ac:dyDescent="0.25">
      <c r="A103" s="16"/>
      <c r="B103" s="16"/>
      <c r="C103" s="16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6"/>
      <c r="B105" s="16"/>
      <c r="C105" s="16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37"/>
      <c r="B108" s="37"/>
      <c r="C108" s="37"/>
      <c r="D108" s="1"/>
      <c r="E108" s="1"/>
      <c r="F108" s="1"/>
      <c r="G108" s="1"/>
    </row>
    <row r="109" spans="1:7" x14ac:dyDescent="0.25">
      <c r="A109" s="16"/>
      <c r="B109" s="16"/>
      <c r="C109" s="16"/>
      <c r="D109" s="1"/>
      <c r="E109" s="1"/>
      <c r="F109" s="1"/>
      <c r="G109" s="1"/>
    </row>
    <row r="110" spans="1:7" x14ac:dyDescent="0.25">
      <c r="A110" s="16"/>
      <c r="B110" s="16"/>
      <c r="C110" s="16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6"/>
      <c r="B112" s="16"/>
      <c r="C112" s="16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37"/>
      <c r="B115" s="37"/>
      <c r="C115" s="37"/>
      <c r="D115" s="1"/>
      <c r="E115" s="1"/>
      <c r="F115" s="1"/>
      <c r="G115" s="1"/>
    </row>
    <row r="116" spans="1:7" x14ac:dyDescent="0.25">
      <c r="A116" s="16"/>
      <c r="B116" s="16"/>
      <c r="C116" s="16"/>
      <c r="D116" s="1"/>
      <c r="E116" s="1"/>
      <c r="F116" s="1"/>
      <c r="G116" s="1"/>
    </row>
    <row r="117" spans="1:7" x14ac:dyDescent="0.25">
      <c r="A117" s="16"/>
      <c r="B117" s="16"/>
      <c r="C117" s="16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6"/>
      <c r="B119" s="16"/>
      <c r="C119" s="16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37"/>
      <c r="B122" s="37"/>
      <c r="C122" s="37"/>
      <c r="D122" s="1"/>
      <c r="E122" s="1"/>
      <c r="F122" s="1"/>
      <c r="G122" s="1"/>
    </row>
    <row r="123" spans="1:7" x14ac:dyDescent="0.25">
      <c r="A123" s="16"/>
      <c r="B123" s="16"/>
      <c r="C123" s="16"/>
      <c r="D123" s="1"/>
      <c r="E123" s="1"/>
      <c r="F123" s="1"/>
      <c r="G123" s="1"/>
    </row>
    <row r="124" spans="1:7" x14ac:dyDescent="0.25">
      <c r="A124" s="16"/>
      <c r="B124" s="16"/>
      <c r="C124" s="16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6"/>
      <c r="B126" s="16"/>
      <c r="C126" s="16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37"/>
      <c r="B129" s="37"/>
      <c r="C129" s="37"/>
      <c r="D129" s="1"/>
      <c r="E129" s="1"/>
      <c r="F129" s="1"/>
      <c r="G129" s="1"/>
    </row>
    <row r="130" spans="1:7" x14ac:dyDescent="0.25">
      <c r="A130" s="16"/>
      <c r="B130" s="16"/>
      <c r="C130" s="16"/>
      <c r="D130" s="1"/>
      <c r="E130" s="1"/>
      <c r="F130" s="1"/>
      <c r="G130" s="1"/>
    </row>
    <row r="131" spans="1:7" x14ac:dyDescent="0.25">
      <c r="A131" s="16"/>
      <c r="B131" s="16"/>
      <c r="C131" s="16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6"/>
      <c r="B133" s="16"/>
      <c r="C133" s="16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37"/>
      <c r="B136" s="37"/>
      <c r="C136" s="37"/>
      <c r="D136" s="1"/>
      <c r="E136" s="1"/>
      <c r="F136" s="1"/>
      <c r="G136" s="1"/>
    </row>
    <row r="137" spans="1:7" x14ac:dyDescent="0.25">
      <c r="A137" s="16"/>
      <c r="B137" s="16"/>
      <c r="C137" s="16"/>
      <c r="D137" s="1"/>
      <c r="E137" s="1"/>
      <c r="F137" s="1"/>
      <c r="G137" s="1"/>
    </row>
    <row r="138" spans="1:7" x14ac:dyDescent="0.25">
      <c r="A138" s="16"/>
      <c r="B138" s="16"/>
      <c r="C138" s="16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6"/>
      <c r="B140" s="16"/>
      <c r="C140" s="16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37"/>
      <c r="B143" s="37"/>
      <c r="C143" s="37"/>
      <c r="D143" s="1"/>
      <c r="E143" s="1"/>
      <c r="F143" s="1"/>
      <c r="G143" s="1"/>
    </row>
    <row r="144" spans="1:7" x14ac:dyDescent="0.25">
      <c r="A144" s="16"/>
      <c r="B144" s="16"/>
      <c r="C144" s="16"/>
      <c r="D144" s="1"/>
      <c r="E144" s="1"/>
      <c r="F144" s="1"/>
      <c r="G144" s="1"/>
    </row>
    <row r="145" spans="1:7" x14ac:dyDescent="0.25">
      <c r="A145" s="16"/>
      <c r="B145" s="16"/>
      <c r="C145" s="16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6"/>
      <c r="B147" s="16"/>
      <c r="C147" s="16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37"/>
      <c r="B150" s="37"/>
      <c r="C150" s="37"/>
      <c r="D150" s="1"/>
      <c r="E150" s="1"/>
      <c r="F150" s="1"/>
      <c r="G150" s="1"/>
    </row>
    <row r="151" spans="1:7" x14ac:dyDescent="0.25">
      <c r="A151" s="16"/>
      <c r="B151" s="16"/>
      <c r="C151" s="16"/>
      <c r="D151" s="1"/>
      <c r="E151" s="1"/>
      <c r="F151" s="1"/>
      <c r="G151" s="1"/>
    </row>
    <row r="152" spans="1:7" x14ac:dyDescent="0.25">
      <c r="A152" s="16"/>
      <c r="B152" s="16"/>
      <c r="C152" s="16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6"/>
      <c r="B154" s="16"/>
      <c r="C154" s="16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37"/>
      <c r="B157" s="37"/>
      <c r="C157" s="37"/>
      <c r="D157" s="1"/>
      <c r="E157" s="1"/>
      <c r="F157" s="1"/>
      <c r="G157" s="1"/>
    </row>
    <row r="158" spans="1:7" x14ac:dyDescent="0.25">
      <c r="A158" s="16"/>
      <c r="B158" s="16"/>
      <c r="C158" s="16"/>
      <c r="D158" s="1"/>
      <c r="E158" s="1"/>
      <c r="F158" s="1"/>
      <c r="G158" s="1"/>
    </row>
    <row r="159" spans="1:7" x14ac:dyDescent="0.25">
      <c r="A159" s="16"/>
      <c r="B159" s="16"/>
      <c r="C159" s="16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6"/>
      <c r="B161" s="16"/>
      <c r="C161" s="16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37"/>
      <c r="B164" s="37"/>
      <c r="C164" s="37"/>
      <c r="D164" s="1"/>
      <c r="E164" s="1"/>
      <c r="F164" s="1"/>
      <c r="G164" s="1"/>
    </row>
    <row r="165" spans="1:7" x14ac:dyDescent="0.25">
      <c r="A165" s="16"/>
      <c r="B165" s="16"/>
      <c r="C165" s="16"/>
      <c r="D165" s="1"/>
      <c r="E165" s="1"/>
      <c r="F165" s="1"/>
      <c r="G165" s="1"/>
    </row>
    <row r="166" spans="1:7" x14ac:dyDescent="0.25">
      <c r="A166" s="16"/>
      <c r="B166" s="16"/>
      <c r="C166" s="16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6"/>
      <c r="B168" s="16"/>
      <c r="C168" s="16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37"/>
      <c r="B171" s="37"/>
      <c r="C171" s="37"/>
      <c r="D171" s="1"/>
      <c r="E171" s="1"/>
      <c r="F171" s="1"/>
      <c r="G171" s="1"/>
    </row>
    <row r="172" spans="1:7" x14ac:dyDescent="0.25">
      <c r="A172" s="16"/>
      <c r="B172" s="16"/>
      <c r="C172" s="16"/>
      <c r="D172" s="1"/>
      <c r="E172" s="1"/>
      <c r="F172" s="1"/>
      <c r="G172" s="1"/>
    </row>
    <row r="173" spans="1:7" x14ac:dyDescent="0.25">
      <c r="A173" s="16"/>
      <c r="B173" s="16"/>
      <c r="C173" s="16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6"/>
      <c r="B175" s="16"/>
      <c r="C175" s="16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37"/>
      <c r="B178" s="37"/>
      <c r="C178" s="37"/>
      <c r="D178" s="1"/>
      <c r="E178" s="1"/>
      <c r="F178" s="1"/>
      <c r="G178" s="1"/>
    </row>
    <row r="179" spans="1:7" x14ac:dyDescent="0.25">
      <c r="A179" s="16"/>
      <c r="B179" s="16"/>
      <c r="C179" s="16"/>
      <c r="D179" s="1"/>
      <c r="E179" s="1"/>
      <c r="F179" s="1"/>
      <c r="G179" s="1"/>
    </row>
    <row r="180" spans="1:7" x14ac:dyDescent="0.25">
      <c r="A180" s="16"/>
      <c r="B180" s="16"/>
      <c r="C180" s="16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6"/>
      <c r="B182" s="16"/>
      <c r="C182" s="16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37"/>
      <c r="B185" s="37"/>
      <c r="C185" s="37"/>
      <c r="D185" s="1"/>
      <c r="E185" s="1"/>
      <c r="F185" s="1"/>
      <c r="G185" s="1"/>
    </row>
    <row r="186" spans="1:7" x14ac:dyDescent="0.25">
      <c r="A186" s="16"/>
      <c r="B186" s="16"/>
      <c r="C186" s="16"/>
      <c r="D186" s="1"/>
      <c r="E186" s="1"/>
      <c r="F186" s="1"/>
      <c r="G186" s="1"/>
    </row>
    <row r="187" spans="1:7" x14ac:dyDescent="0.25">
      <c r="A187" s="16"/>
      <c r="B187" s="16"/>
      <c r="C187" s="16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6"/>
      <c r="B189" s="16"/>
      <c r="C189" s="16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37"/>
      <c r="B192" s="37"/>
      <c r="C192" s="37"/>
      <c r="D192" s="1"/>
      <c r="E192" s="1"/>
      <c r="F192" s="1"/>
      <c r="G192" s="1"/>
    </row>
    <row r="193" spans="1:7" x14ac:dyDescent="0.25">
      <c r="A193" s="16"/>
      <c r="B193" s="16"/>
      <c r="C193" s="16"/>
      <c r="D193" s="1"/>
      <c r="E193" s="1"/>
      <c r="F193" s="1"/>
      <c r="G193" s="1"/>
    </row>
    <row r="194" spans="1:7" x14ac:dyDescent="0.25">
      <c r="A194" s="16"/>
      <c r="B194" s="16"/>
      <c r="C194" s="16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6"/>
      <c r="B196" s="16"/>
      <c r="C196" s="16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37"/>
      <c r="B199" s="37"/>
      <c r="C199" s="37"/>
      <c r="D199" s="1"/>
      <c r="E199" s="1"/>
      <c r="F199" s="1"/>
      <c r="G199" s="1"/>
    </row>
    <row r="200" spans="1:7" x14ac:dyDescent="0.25">
      <c r="A200" s="16"/>
      <c r="B200" s="16"/>
      <c r="C200" s="16"/>
      <c r="D200" s="1"/>
      <c r="E200" s="1"/>
      <c r="F200" s="1"/>
      <c r="G200" s="1"/>
    </row>
    <row r="201" spans="1:7" x14ac:dyDescent="0.25">
      <c r="A201" s="16"/>
      <c r="B201" s="16"/>
      <c r="C201" s="16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6"/>
      <c r="B203" s="16"/>
      <c r="C203" s="16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37"/>
      <c r="B206" s="37"/>
      <c r="C206" s="37"/>
      <c r="D206" s="1"/>
      <c r="E206" s="1"/>
      <c r="F206" s="1"/>
      <c r="G206" s="1"/>
    </row>
    <row r="207" spans="1:7" x14ac:dyDescent="0.25">
      <c r="A207" s="16"/>
      <c r="B207" s="16"/>
      <c r="C207" s="16"/>
      <c r="D207" s="1"/>
      <c r="E207" s="1"/>
      <c r="F207" s="1"/>
      <c r="G207" s="1"/>
    </row>
    <row r="208" spans="1:7" x14ac:dyDescent="0.25">
      <c r="A208" s="16"/>
      <c r="B208" s="16"/>
      <c r="C208" s="16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6"/>
      <c r="B210" s="16"/>
      <c r="C210" s="16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37"/>
      <c r="B213" s="37"/>
      <c r="C213" s="37"/>
      <c r="D213" s="1"/>
      <c r="E213" s="1"/>
      <c r="F213" s="1"/>
      <c r="G213" s="1"/>
    </row>
    <row r="214" spans="1:7" x14ac:dyDescent="0.25">
      <c r="A214" s="16"/>
      <c r="B214" s="16"/>
      <c r="C214" s="16"/>
      <c r="D214" s="1"/>
      <c r="E214" s="1"/>
      <c r="F214" s="1"/>
      <c r="G214" s="1"/>
    </row>
    <row r="215" spans="1:7" x14ac:dyDescent="0.25">
      <c r="A215" s="16"/>
      <c r="B215" s="16"/>
      <c r="C215" s="16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6"/>
      <c r="B217" s="16"/>
      <c r="C217" s="16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37"/>
      <c r="B220" s="37"/>
      <c r="C220" s="37"/>
      <c r="D220" s="1"/>
      <c r="E220" s="1"/>
      <c r="F220" s="1"/>
      <c r="G220" s="1"/>
    </row>
    <row r="221" spans="1:7" x14ac:dyDescent="0.25">
      <c r="A221" s="16"/>
      <c r="B221" s="16"/>
      <c r="C221" s="16"/>
      <c r="D221" s="1"/>
      <c r="E221" s="1"/>
      <c r="F221" s="1"/>
      <c r="G221" s="1"/>
    </row>
    <row r="222" spans="1:7" x14ac:dyDescent="0.25">
      <c r="A222" s="16"/>
      <c r="B222" s="16"/>
      <c r="C222" s="16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6"/>
      <c r="B224" s="16"/>
      <c r="C224" s="16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37"/>
      <c r="B227" s="37"/>
      <c r="C227" s="37"/>
      <c r="D227" s="1"/>
      <c r="E227" s="1"/>
      <c r="F227" s="1"/>
      <c r="G227" s="1"/>
    </row>
    <row r="228" spans="1:7" x14ac:dyDescent="0.25">
      <c r="A228" s="16"/>
      <c r="B228" s="16"/>
      <c r="C228" s="16"/>
      <c r="D228" s="1"/>
      <c r="E228" s="1"/>
      <c r="F228" s="1"/>
      <c r="G228" s="1"/>
    </row>
    <row r="229" spans="1:7" x14ac:dyDescent="0.25">
      <c r="A229" s="16"/>
      <c r="B229" s="16"/>
      <c r="C229" s="16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6"/>
      <c r="B231" s="16"/>
      <c r="C231" s="16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37"/>
      <c r="B234" s="37"/>
      <c r="C234" s="37"/>
      <c r="D234" s="1"/>
      <c r="E234" s="1"/>
      <c r="F234" s="1"/>
      <c r="G234" s="1"/>
    </row>
    <row r="235" spans="1:7" x14ac:dyDescent="0.25">
      <c r="A235" s="16"/>
      <c r="B235" s="16"/>
      <c r="C235" s="16"/>
      <c r="D235" s="1"/>
      <c r="E235" s="1"/>
      <c r="F235" s="1"/>
      <c r="G235" s="1"/>
    </row>
    <row r="236" spans="1:7" x14ac:dyDescent="0.25">
      <c r="A236" s="16"/>
      <c r="B236" s="16"/>
      <c r="C236" s="16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6"/>
      <c r="B238" s="16"/>
      <c r="C238" s="16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37"/>
      <c r="B241" s="37"/>
      <c r="C241" s="37"/>
      <c r="D241" s="1"/>
      <c r="E241" s="1"/>
      <c r="F241" s="1"/>
      <c r="G241" s="1"/>
    </row>
    <row r="242" spans="1:7" x14ac:dyDescent="0.25">
      <c r="A242" s="16"/>
      <c r="B242" s="16"/>
      <c r="C242" s="16"/>
      <c r="D242" s="1"/>
      <c r="E242" s="1"/>
      <c r="F242" s="1"/>
      <c r="G242" s="1"/>
    </row>
    <row r="243" spans="1:7" x14ac:dyDescent="0.25">
      <c r="A243" s="16"/>
      <c r="B243" s="16"/>
      <c r="C243" s="16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6"/>
      <c r="B245" s="16"/>
      <c r="C245" s="16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37"/>
      <c r="B248" s="37"/>
      <c r="C248" s="37"/>
      <c r="D248" s="1"/>
      <c r="E248" s="1"/>
      <c r="F248" s="1"/>
      <c r="G248" s="1"/>
    </row>
    <row r="249" spans="1:7" x14ac:dyDescent="0.25">
      <c r="A249" s="16"/>
      <c r="B249" s="16"/>
      <c r="C249" s="16"/>
      <c r="D249" s="1"/>
      <c r="E249" s="1"/>
      <c r="F249" s="1"/>
      <c r="G249" s="1"/>
    </row>
    <row r="250" spans="1:7" x14ac:dyDescent="0.25">
      <c r="A250" s="16"/>
      <c r="B250" s="16"/>
      <c r="C250" s="16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6"/>
      <c r="B252" s="16"/>
      <c r="C252" s="16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37"/>
      <c r="B255" s="37"/>
      <c r="C255" s="37"/>
      <c r="D255" s="1"/>
      <c r="E255" s="1"/>
      <c r="F255" s="1"/>
      <c r="G255" s="1"/>
    </row>
    <row r="256" spans="1:7" x14ac:dyDescent="0.25">
      <c r="A256" s="16"/>
      <c r="B256" s="16"/>
      <c r="C256" s="16"/>
      <c r="D256" s="1"/>
      <c r="E256" s="1"/>
      <c r="F256" s="1"/>
      <c r="G256" s="1"/>
    </row>
    <row r="257" spans="1:7" x14ac:dyDescent="0.25">
      <c r="A257" s="16"/>
      <c r="B257" s="16"/>
      <c r="C257" s="16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6"/>
      <c r="B259" s="16"/>
      <c r="C259" s="16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6"/>
      <c r="B262" s="16"/>
      <c r="C262" s="16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37"/>
      <c r="B265" s="37"/>
      <c r="C265" s="37"/>
      <c r="D265" s="1"/>
      <c r="E265" s="1"/>
      <c r="F265" s="1"/>
      <c r="G265" s="1"/>
    </row>
    <row r="266" spans="1:7" x14ac:dyDescent="0.25">
      <c r="A266" s="16"/>
      <c r="B266" s="16"/>
      <c r="C266" s="16"/>
      <c r="D266" s="1"/>
      <c r="E266" s="1"/>
      <c r="F266" s="1"/>
      <c r="G266" s="1"/>
    </row>
    <row r="267" spans="1:7" x14ac:dyDescent="0.25">
      <c r="A267" s="16"/>
      <c r="B267" s="16"/>
      <c r="C267" s="16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6"/>
      <c r="B269" s="16"/>
      <c r="C269" s="16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37"/>
      <c r="B272" s="37"/>
      <c r="C272" s="37"/>
      <c r="D272" s="1"/>
      <c r="E272" s="1"/>
      <c r="F272" s="1"/>
      <c r="G272" s="1"/>
    </row>
    <row r="273" spans="1:7" x14ac:dyDescent="0.25">
      <c r="A273" s="16"/>
      <c r="B273" s="16"/>
      <c r="C273" s="16"/>
      <c r="D273" s="1"/>
      <c r="E273" s="1"/>
      <c r="F273" s="1"/>
      <c r="G273" s="1"/>
    </row>
    <row r="274" spans="1:7" x14ac:dyDescent="0.25">
      <c r="A274" s="16"/>
      <c r="B274" s="16"/>
      <c r="C274" s="16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6"/>
      <c r="B276" s="16"/>
      <c r="C276" s="16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37"/>
      <c r="B279" s="37"/>
      <c r="C279" s="37"/>
      <c r="D279" s="1"/>
      <c r="E279" s="1"/>
      <c r="F279" s="1"/>
      <c r="G279" s="1"/>
    </row>
    <row r="280" spans="1:7" x14ac:dyDescent="0.25">
      <c r="A280" s="16"/>
      <c r="B280" s="16"/>
      <c r="C280" s="16"/>
      <c r="D280" s="1"/>
      <c r="E280" s="1"/>
      <c r="F280" s="1"/>
      <c r="G280" s="1"/>
    </row>
    <row r="281" spans="1:7" x14ac:dyDescent="0.25">
      <c r="A281" s="16"/>
      <c r="B281" s="16"/>
      <c r="C281" s="16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6"/>
      <c r="B283" s="16"/>
      <c r="C283" s="16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37"/>
      <c r="B286" s="37"/>
      <c r="C286" s="37"/>
      <c r="D286" s="1"/>
      <c r="E286" s="1"/>
      <c r="F286" s="1"/>
      <c r="G286" s="1"/>
    </row>
    <row r="287" spans="1:7" x14ac:dyDescent="0.25">
      <c r="A287" s="16"/>
      <c r="B287" s="16"/>
      <c r="C287" s="16"/>
      <c r="D287" s="1"/>
      <c r="E287" s="1"/>
      <c r="F287" s="1"/>
      <c r="G287" s="1"/>
    </row>
    <row r="288" spans="1:7" x14ac:dyDescent="0.25">
      <c r="A288" s="16"/>
      <c r="B288" s="16"/>
      <c r="C288" s="16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6"/>
      <c r="B290" s="16"/>
      <c r="C290" s="16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37"/>
      <c r="B293" s="37"/>
      <c r="C293" s="37"/>
      <c r="D293" s="1"/>
      <c r="E293" s="1"/>
      <c r="F293" s="1"/>
      <c r="G293" s="1"/>
    </row>
    <row r="294" spans="1:7" x14ac:dyDescent="0.25">
      <c r="A294" s="16"/>
      <c r="B294" s="16"/>
      <c r="C294" s="16"/>
      <c r="D294" s="1"/>
      <c r="E294" s="1"/>
      <c r="F294" s="1"/>
      <c r="G294" s="1"/>
    </row>
    <row r="295" spans="1:7" x14ac:dyDescent="0.25">
      <c r="A295" s="16"/>
      <c r="B295" s="16"/>
      <c r="C295" s="16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6"/>
      <c r="B297" s="16"/>
      <c r="C297" s="16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37"/>
      <c r="B300" s="37"/>
      <c r="C300" s="37"/>
      <c r="D300" s="1"/>
      <c r="E300" s="1"/>
      <c r="F300" s="1"/>
      <c r="G300" s="1"/>
    </row>
    <row r="301" spans="1:7" x14ac:dyDescent="0.25">
      <c r="A301" s="16"/>
      <c r="B301" s="16"/>
      <c r="C301" s="16"/>
      <c r="D301" s="1"/>
      <c r="E301" s="1"/>
      <c r="F301" s="1"/>
      <c r="G301" s="1"/>
    </row>
    <row r="302" spans="1:7" x14ac:dyDescent="0.25">
      <c r="A302" s="16"/>
      <c r="B302" s="16"/>
      <c r="C302" s="16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6"/>
      <c r="B304" s="16"/>
      <c r="C304" s="16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37"/>
      <c r="B307" s="37"/>
      <c r="C307" s="37"/>
      <c r="D307" s="1"/>
      <c r="E307" s="1"/>
      <c r="F307" s="1"/>
      <c r="G307" s="1"/>
    </row>
    <row r="308" spans="1:7" x14ac:dyDescent="0.25">
      <c r="A308" s="16"/>
      <c r="B308" s="16"/>
      <c r="C308" s="16"/>
      <c r="D308" s="1"/>
      <c r="E308" s="1"/>
      <c r="F308" s="1"/>
      <c r="G308" s="1"/>
    </row>
    <row r="309" spans="1:7" x14ac:dyDescent="0.25">
      <c r="A309" s="16"/>
      <c r="B309" s="16"/>
      <c r="C309" s="16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6"/>
      <c r="B311" s="16"/>
      <c r="C311" s="16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37"/>
      <c r="B314" s="37"/>
      <c r="C314" s="37"/>
      <c r="D314" s="1"/>
      <c r="E314" s="1"/>
      <c r="F314" s="1"/>
      <c r="G314" s="1"/>
    </row>
    <row r="315" spans="1:7" x14ac:dyDescent="0.25">
      <c r="A315" s="16"/>
      <c r="B315" s="16"/>
      <c r="C315" s="16"/>
      <c r="D315" s="1"/>
      <c r="E315" s="1"/>
      <c r="F315" s="1"/>
      <c r="G315" s="1"/>
    </row>
    <row r="316" spans="1:7" x14ac:dyDescent="0.25">
      <c r="A316" s="16"/>
      <c r="B316" s="16"/>
      <c r="C316" s="16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6"/>
      <c r="B318" s="16"/>
      <c r="C318" s="16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37"/>
      <c r="B321" s="37"/>
      <c r="C321" s="37"/>
      <c r="D321" s="1"/>
      <c r="E321" s="1"/>
      <c r="F321" s="1"/>
      <c r="G321" s="1"/>
    </row>
    <row r="322" spans="1:7" x14ac:dyDescent="0.25">
      <c r="A322" s="16"/>
      <c r="B322" s="16"/>
      <c r="C322" s="16"/>
      <c r="D322" s="1"/>
      <c r="E322" s="1"/>
      <c r="F322" s="1"/>
      <c r="G322" s="1"/>
    </row>
    <row r="323" spans="1:7" x14ac:dyDescent="0.25">
      <c r="A323" s="16"/>
      <c r="B323" s="16"/>
      <c r="C323" s="16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6"/>
      <c r="B325" s="16"/>
      <c r="C325" s="16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37"/>
      <c r="B328" s="37"/>
      <c r="C328" s="37"/>
      <c r="D328" s="1"/>
      <c r="E328" s="1"/>
      <c r="F328" s="1"/>
      <c r="G328" s="1"/>
    </row>
    <row r="329" spans="1:7" x14ac:dyDescent="0.25">
      <c r="A329" s="16"/>
      <c r="B329" s="16"/>
      <c r="C329" s="16"/>
      <c r="D329" s="1"/>
      <c r="E329" s="1"/>
      <c r="F329" s="1"/>
      <c r="G329" s="1"/>
    </row>
    <row r="330" spans="1:7" x14ac:dyDescent="0.25">
      <c r="A330" s="16"/>
      <c r="B330" s="16"/>
      <c r="C330" s="16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6"/>
      <c r="B332" s="16"/>
      <c r="C332" s="16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37"/>
      <c r="B335" s="37"/>
      <c r="C335" s="37"/>
      <c r="D335" s="1"/>
      <c r="E335" s="1"/>
      <c r="F335" s="1"/>
      <c r="G335" s="1"/>
    </row>
    <row r="336" spans="1:7" x14ac:dyDescent="0.25">
      <c r="A336" s="16"/>
      <c r="B336" s="16"/>
      <c r="C336" s="16"/>
      <c r="D336" s="1"/>
      <c r="E336" s="1"/>
      <c r="F336" s="1"/>
      <c r="G336" s="1"/>
    </row>
    <row r="337" spans="1:7" x14ac:dyDescent="0.25">
      <c r="A337" s="16"/>
      <c r="B337" s="16"/>
      <c r="C337" s="16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6"/>
      <c r="B339" s="16"/>
      <c r="C339" s="16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37"/>
      <c r="B342" s="37"/>
      <c r="C342" s="37"/>
      <c r="D342" s="1"/>
      <c r="E342" s="1"/>
      <c r="F342" s="1"/>
      <c r="G342" s="1"/>
    </row>
    <row r="343" spans="1:7" x14ac:dyDescent="0.25">
      <c r="A343" s="16"/>
      <c r="B343" s="16"/>
      <c r="C343" s="16"/>
      <c r="D343" s="1"/>
      <c r="E343" s="1"/>
      <c r="F343" s="1"/>
      <c r="G343" s="1"/>
    </row>
    <row r="344" spans="1:7" x14ac:dyDescent="0.25">
      <c r="A344" s="16"/>
      <c r="B344" s="16"/>
      <c r="C344" s="16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6"/>
      <c r="B346" s="16"/>
      <c r="C346" s="16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37"/>
      <c r="B349" s="37"/>
      <c r="C349" s="37"/>
      <c r="D349" s="1"/>
      <c r="E349" s="1"/>
      <c r="F349" s="1"/>
      <c r="G349" s="1"/>
    </row>
    <row r="350" spans="1:7" x14ac:dyDescent="0.25">
      <c r="A350" s="16"/>
      <c r="B350" s="16"/>
      <c r="C350" s="16"/>
      <c r="D350" s="1"/>
      <c r="E350" s="1"/>
      <c r="F350" s="1"/>
      <c r="G350" s="1"/>
    </row>
    <row r="351" spans="1:7" x14ac:dyDescent="0.25">
      <c r="A351" s="16"/>
      <c r="B351" s="16"/>
      <c r="C351" s="16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6"/>
      <c r="B353" s="16"/>
      <c r="C353" s="16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37"/>
      <c r="B356" s="37"/>
      <c r="C356" s="37"/>
      <c r="D356" s="1"/>
      <c r="E356" s="1"/>
      <c r="F356" s="1"/>
      <c r="G356" s="1"/>
    </row>
    <row r="357" spans="1:7" x14ac:dyDescent="0.25">
      <c r="A357" s="16"/>
      <c r="B357" s="16"/>
      <c r="C357" s="16"/>
      <c r="D357" s="1"/>
      <c r="E357" s="1"/>
      <c r="F357" s="1"/>
      <c r="G357" s="1"/>
    </row>
    <row r="358" spans="1:7" x14ac:dyDescent="0.25">
      <c r="A358" s="16"/>
      <c r="B358" s="16"/>
      <c r="C358" s="16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6"/>
      <c r="B360" s="16"/>
      <c r="C360" s="16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37"/>
      <c r="B363" s="37"/>
      <c r="C363" s="37"/>
      <c r="D363" s="1"/>
      <c r="E363" s="1"/>
      <c r="F363" s="1"/>
      <c r="G363" s="1"/>
    </row>
    <row r="364" spans="1:7" x14ac:dyDescent="0.25">
      <c r="A364" s="16"/>
      <c r="B364" s="16"/>
      <c r="C364" s="16"/>
      <c r="D364" s="1"/>
      <c r="E364" s="1"/>
      <c r="F364" s="1"/>
      <c r="G364" s="1"/>
    </row>
    <row r="365" spans="1:7" x14ac:dyDescent="0.25">
      <c r="A365" s="16"/>
      <c r="B365" s="16"/>
      <c r="C365" s="16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6"/>
      <c r="B367" s="16"/>
      <c r="C367" s="16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37"/>
      <c r="B370" s="37"/>
      <c r="C370" s="37"/>
      <c r="D370" s="1"/>
      <c r="E370" s="1"/>
      <c r="F370" s="1"/>
      <c r="G370" s="1"/>
    </row>
    <row r="371" spans="1:7" x14ac:dyDescent="0.25">
      <c r="A371" s="16"/>
      <c r="B371" s="16"/>
      <c r="C371" s="16"/>
      <c r="D371" s="1"/>
      <c r="E371" s="1"/>
      <c r="F371" s="1"/>
      <c r="G371" s="1"/>
    </row>
    <row r="372" spans="1:7" x14ac:dyDescent="0.25">
      <c r="A372" s="16"/>
      <c r="B372" s="16"/>
      <c r="C372" s="16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6"/>
      <c r="B374" s="16"/>
      <c r="C374" s="16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37"/>
      <c r="B377" s="37"/>
      <c r="C377" s="37"/>
      <c r="D377" s="1"/>
      <c r="E377" s="1"/>
      <c r="F377" s="1"/>
      <c r="G377" s="1"/>
    </row>
    <row r="378" spans="1:7" x14ac:dyDescent="0.25">
      <c r="A378" s="16"/>
      <c r="B378" s="16"/>
      <c r="C378" s="16"/>
      <c r="D378" s="1"/>
      <c r="E378" s="1"/>
      <c r="F378" s="1"/>
      <c r="G378" s="1"/>
    </row>
    <row r="379" spans="1:7" x14ac:dyDescent="0.25">
      <c r="A379" s="16"/>
      <c r="B379" s="16"/>
      <c r="C379" s="16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6"/>
      <c r="B381" s="16"/>
      <c r="C381" s="16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37"/>
      <c r="B384" s="37"/>
      <c r="C384" s="37"/>
      <c r="D384" s="1"/>
      <c r="E384" s="1"/>
      <c r="F384" s="1"/>
      <c r="G384" s="1"/>
    </row>
    <row r="385" spans="1:7" x14ac:dyDescent="0.25">
      <c r="A385" s="16"/>
      <c r="B385" s="16"/>
      <c r="C385" s="16"/>
      <c r="D385" s="1"/>
      <c r="E385" s="1"/>
      <c r="F385" s="1"/>
      <c r="G385" s="1"/>
    </row>
    <row r="386" spans="1:7" x14ac:dyDescent="0.25">
      <c r="A386" s="16"/>
      <c r="B386" s="16"/>
      <c r="C386" s="16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6"/>
      <c r="B388" s="16"/>
      <c r="C388" s="16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37"/>
      <c r="B391" s="37"/>
      <c r="C391" s="37"/>
      <c r="D391" s="1"/>
      <c r="E391" s="1"/>
      <c r="F391" s="1"/>
      <c r="G391" s="1"/>
    </row>
    <row r="392" spans="1:7" x14ac:dyDescent="0.25">
      <c r="A392" s="16"/>
      <c r="B392" s="16"/>
      <c r="C392" s="16"/>
      <c r="D392" s="1"/>
      <c r="E392" s="1"/>
      <c r="F392" s="1"/>
      <c r="G392" s="1"/>
    </row>
    <row r="393" spans="1:7" x14ac:dyDescent="0.25">
      <c r="A393" s="16"/>
      <c r="B393" s="16"/>
      <c r="C393" s="16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6"/>
      <c r="B395" s="16"/>
      <c r="C395" s="16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37"/>
      <c r="B398" s="37"/>
      <c r="C398" s="37"/>
      <c r="D398" s="1"/>
      <c r="E398" s="1"/>
      <c r="F398" s="1"/>
      <c r="G398" s="1"/>
    </row>
    <row r="399" spans="1:7" x14ac:dyDescent="0.25">
      <c r="A399" s="16"/>
      <c r="B399" s="16"/>
      <c r="C399" s="16"/>
      <c r="D399" s="1"/>
      <c r="E399" s="1"/>
      <c r="F399" s="1"/>
      <c r="G399" s="1"/>
    </row>
    <row r="400" spans="1:7" x14ac:dyDescent="0.25">
      <c r="A400" s="16"/>
      <c r="B400" s="16"/>
      <c r="C400" s="16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6"/>
      <c r="B402" s="16"/>
      <c r="C402" s="16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37"/>
      <c r="B405" s="37"/>
      <c r="C405" s="37"/>
      <c r="D405" s="1"/>
      <c r="E405" s="1"/>
      <c r="F405" s="1"/>
      <c r="G405" s="1"/>
    </row>
    <row r="406" spans="1:7" x14ac:dyDescent="0.25">
      <c r="A406" s="16"/>
      <c r="B406" s="16"/>
      <c r="C406" s="16"/>
      <c r="D406" s="1"/>
      <c r="E406" s="1"/>
      <c r="F406" s="1"/>
      <c r="G406" s="1"/>
    </row>
    <row r="407" spans="1:7" x14ac:dyDescent="0.25">
      <c r="A407" s="16"/>
      <c r="B407" s="16"/>
      <c r="C407" s="16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6"/>
      <c r="B409" s="16"/>
      <c r="C409" s="16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37"/>
      <c r="B412" s="37"/>
      <c r="C412" s="37"/>
      <c r="D412" s="1"/>
      <c r="E412" s="1"/>
      <c r="F412" s="1"/>
      <c r="G412" s="1"/>
    </row>
    <row r="413" spans="1:7" x14ac:dyDescent="0.25">
      <c r="A413" s="16"/>
      <c r="B413" s="16"/>
      <c r="C413" s="16"/>
      <c r="D413" s="1"/>
      <c r="E413" s="1"/>
      <c r="F413" s="1"/>
      <c r="G413" s="1"/>
    </row>
    <row r="414" spans="1:7" x14ac:dyDescent="0.25">
      <c r="A414" s="16"/>
      <c r="B414" s="16"/>
      <c r="C414" s="16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6"/>
      <c r="B416" s="16"/>
      <c r="C416" s="16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37"/>
      <c r="B419" s="37"/>
      <c r="C419" s="37"/>
      <c r="D419" s="1"/>
      <c r="E419" s="1"/>
      <c r="F419" s="1"/>
      <c r="G419" s="1"/>
    </row>
    <row r="420" spans="1:7" x14ac:dyDescent="0.25">
      <c r="A420" s="16"/>
      <c r="B420" s="16"/>
      <c r="C420" s="16"/>
      <c r="D420" s="1"/>
      <c r="E420" s="1"/>
      <c r="F420" s="1"/>
      <c r="G420" s="1"/>
    </row>
    <row r="421" spans="1:7" x14ac:dyDescent="0.25">
      <c r="A421" s="16"/>
      <c r="B421" s="16"/>
      <c r="C421" s="16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6"/>
      <c r="B423" s="16"/>
      <c r="C423" s="16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37"/>
      <c r="B426" s="37"/>
      <c r="C426" s="37"/>
      <c r="D426" s="1"/>
      <c r="E426" s="1"/>
      <c r="F426" s="1"/>
      <c r="G426" s="1"/>
    </row>
    <row r="427" spans="1:7" x14ac:dyDescent="0.25">
      <c r="A427" s="16"/>
      <c r="B427" s="16"/>
      <c r="C427" s="16"/>
      <c r="D427" s="1"/>
      <c r="E427" s="1"/>
      <c r="F427" s="1"/>
      <c r="G427" s="1"/>
    </row>
    <row r="428" spans="1:7" x14ac:dyDescent="0.25">
      <c r="A428" s="16"/>
      <c r="B428" s="16"/>
      <c r="C428" s="16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6"/>
      <c r="B430" s="16"/>
      <c r="C430" s="16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37"/>
      <c r="B433" s="37"/>
      <c r="C433" s="37"/>
      <c r="D433" s="1"/>
      <c r="E433" s="1"/>
      <c r="F433" s="1"/>
      <c r="G433" s="1"/>
    </row>
    <row r="434" spans="1:7" x14ac:dyDescent="0.25">
      <c r="A434" s="16"/>
      <c r="B434" s="16"/>
      <c r="C434" s="16"/>
      <c r="D434" s="1"/>
      <c r="E434" s="1"/>
      <c r="F434" s="1"/>
      <c r="G434" s="1"/>
    </row>
    <row r="435" spans="1:7" x14ac:dyDescent="0.25">
      <c r="A435" s="16"/>
      <c r="B435" s="16"/>
      <c r="C435" s="16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6"/>
      <c r="B437" s="16"/>
      <c r="C437" s="16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37"/>
      <c r="B440" s="37"/>
      <c r="C440" s="37"/>
      <c r="D440" s="1"/>
      <c r="E440" s="1"/>
      <c r="F440" s="1"/>
      <c r="G440" s="1"/>
    </row>
    <row r="441" spans="1:7" x14ac:dyDescent="0.25">
      <c r="A441" s="16"/>
      <c r="B441" s="16"/>
      <c r="C441" s="16"/>
      <c r="D441" s="1"/>
      <c r="E441" s="1"/>
      <c r="F441" s="1"/>
      <c r="G441" s="1"/>
    </row>
    <row r="442" spans="1:7" x14ac:dyDescent="0.25">
      <c r="A442" s="16"/>
      <c r="B442" s="16"/>
      <c r="C442" s="16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6"/>
      <c r="B444" s="16"/>
      <c r="C444" s="16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37"/>
      <c r="B447" s="37"/>
      <c r="C447" s="37"/>
      <c r="D447" s="1"/>
      <c r="E447" s="1"/>
      <c r="F447" s="1"/>
      <c r="G447" s="1"/>
    </row>
    <row r="448" spans="1:7" x14ac:dyDescent="0.25">
      <c r="A448" s="16"/>
      <c r="B448" s="16"/>
      <c r="C448" s="16"/>
      <c r="D448" s="1"/>
      <c r="E448" s="1"/>
      <c r="F448" s="1"/>
      <c r="G448" s="1"/>
    </row>
    <row r="449" spans="1:7" x14ac:dyDescent="0.25">
      <c r="A449" s="16"/>
      <c r="B449" s="16"/>
      <c r="C449" s="16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6"/>
      <c r="B451" s="16"/>
      <c r="C451" s="16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37"/>
      <c r="B454" s="37"/>
      <c r="C454" s="37"/>
      <c r="D454" s="1"/>
      <c r="E454" s="1"/>
      <c r="F454" s="1"/>
      <c r="G454" s="1"/>
    </row>
    <row r="455" spans="1:7" x14ac:dyDescent="0.25">
      <c r="A455" s="16"/>
      <c r="B455" s="16"/>
      <c r="C455" s="16"/>
      <c r="D455" s="1"/>
      <c r="E455" s="1"/>
      <c r="F455" s="1"/>
      <c r="G455" s="1"/>
    </row>
    <row r="456" spans="1:7" x14ac:dyDescent="0.25">
      <c r="A456" s="16"/>
      <c r="B456" s="16"/>
      <c r="C456" s="16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6"/>
      <c r="B458" s="16"/>
      <c r="C458" s="16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37"/>
      <c r="B461" s="37"/>
      <c r="C461" s="37"/>
      <c r="D461" s="1"/>
      <c r="E461" s="1"/>
      <c r="F461" s="1"/>
      <c r="G461" s="1"/>
    </row>
    <row r="462" spans="1:7" x14ac:dyDescent="0.25">
      <c r="A462" s="16"/>
      <c r="B462" s="16"/>
      <c r="C462" s="16"/>
      <c r="D462" s="1"/>
      <c r="E462" s="1"/>
      <c r="F462" s="1"/>
      <c r="G462" s="1"/>
    </row>
    <row r="463" spans="1:7" x14ac:dyDescent="0.25">
      <c r="A463" s="16"/>
      <c r="B463" s="16"/>
      <c r="C463" s="16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6"/>
      <c r="B465" s="16"/>
      <c r="C465" s="16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37"/>
      <c r="B468" s="37"/>
      <c r="C468" s="37"/>
      <c r="D468" s="1"/>
      <c r="E468" s="1"/>
      <c r="F468" s="1"/>
      <c r="G468" s="1"/>
    </row>
    <row r="469" spans="1:7" x14ac:dyDescent="0.25">
      <c r="A469" s="16"/>
      <c r="B469" s="16"/>
      <c r="C469" s="16"/>
      <c r="D469" s="1"/>
      <c r="E469" s="1"/>
      <c r="F469" s="1"/>
      <c r="G469" s="1"/>
    </row>
    <row r="470" spans="1:7" x14ac:dyDescent="0.25">
      <c r="A470" s="16"/>
      <c r="B470" s="16"/>
      <c r="C470" s="16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6"/>
      <c r="B472" s="16"/>
      <c r="C472" s="16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37"/>
      <c r="B475" s="37"/>
      <c r="C475" s="37"/>
      <c r="D475" s="1"/>
      <c r="E475" s="1"/>
      <c r="F475" s="1"/>
      <c r="G475" s="1"/>
    </row>
    <row r="476" spans="1:7" x14ac:dyDescent="0.25">
      <c r="A476" s="16"/>
      <c r="B476" s="16"/>
      <c r="C476" s="16"/>
      <c r="D476" s="1"/>
      <c r="E476" s="1"/>
      <c r="F476" s="1"/>
      <c r="G476" s="1"/>
    </row>
    <row r="477" spans="1:7" x14ac:dyDescent="0.25">
      <c r="A477" s="16"/>
      <c r="B477" s="16"/>
      <c r="C477" s="16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6"/>
      <c r="B479" s="16"/>
      <c r="C479" s="16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37"/>
      <c r="B482" s="37"/>
      <c r="C482" s="37"/>
      <c r="D482" s="1"/>
      <c r="E482" s="1"/>
      <c r="F482" s="1"/>
      <c r="G482" s="1"/>
    </row>
    <row r="483" spans="1:7" x14ac:dyDescent="0.25">
      <c r="A483" s="16"/>
      <c r="B483" s="16"/>
      <c r="C483" s="16"/>
      <c r="D483" s="1"/>
      <c r="E483" s="1"/>
      <c r="F483" s="1"/>
      <c r="G483" s="1"/>
    </row>
    <row r="484" spans="1:7" x14ac:dyDescent="0.25">
      <c r="A484" s="16"/>
      <c r="B484" s="16"/>
      <c r="C484" s="16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6"/>
      <c r="B486" s="16"/>
      <c r="C486" s="16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6"/>
      <c r="B489" s="16"/>
      <c r="C489" s="16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37"/>
      <c r="B492" s="37"/>
      <c r="C492" s="37"/>
      <c r="D492" s="1"/>
      <c r="E492" s="1"/>
      <c r="F492" s="1"/>
      <c r="G492" s="1"/>
    </row>
    <row r="493" spans="1:7" x14ac:dyDescent="0.25">
      <c r="A493" s="16"/>
      <c r="B493" s="16"/>
      <c r="C493" s="16"/>
      <c r="D493" s="1"/>
      <c r="E493" s="1"/>
      <c r="F493" s="1"/>
      <c r="G493" s="1"/>
    </row>
    <row r="494" spans="1:7" x14ac:dyDescent="0.25">
      <c r="A494" s="16"/>
      <c r="B494" s="16"/>
      <c r="C494" s="16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6"/>
      <c r="B496" s="16"/>
      <c r="C496" s="16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37"/>
      <c r="B499" s="37"/>
      <c r="C499" s="37"/>
      <c r="D499" s="1"/>
      <c r="E499" s="1"/>
      <c r="F499" s="1"/>
      <c r="G499" s="1"/>
    </row>
    <row r="500" spans="1:7" x14ac:dyDescent="0.25">
      <c r="A500" s="16"/>
      <c r="B500" s="16"/>
      <c r="C500" s="16"/>
      <c r="D500" s="1"/>
      <c r="E500" s="1"/>
      <c r="F500" s="1"/>
      <c r="G500" s="1"/>
    </row>
    <row r="501" spans="1:7" x14ac:dyDescent="0.25">
      <c r="A501" s="16"/>
      <c r="B501" s="16"/>
      <c r="C501" s="16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6"/>
      <c r="B503" s="16"/>
      <c r="C503" s="16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37"/>
      <c r="B506" s="37"/>
      <c r="C506" s="37"/>
      <c r="D506" s="1"/>
      <c r="E506" s="1"/>
      <c r="F506" s="1"/>
      <c r="G506" s="1"/>
    </row>
    <row r="507" spans="1:7" x14ac:dyDescent="0.25">
      <c r="A507" s="16"/>
      <c r="B507" s="16"/>
      <c r="C507" s="16"/>
      <c r="D507" s="1"/>
      <c r="E507" s="1"/>
      <c r="F507" s="1"/>
      <c r="G507" s="1"/>
    </row>
    <row r="508" spans="1:7" x14ac:dyDescent="0.25">
      <c r="A508" s="16"/>
      <c r="B508" s="16"/>
      <c r="C508" s="16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6"/>
      <c r="B510" s="16"/>
      <c r="C510" s="16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37"/>
      <c r="B513" s="37"/>
      <c r="C513" s="37"/>
      <c r="D513" s="1"/>
      <c r="E513" s="1"/>
      <c r="F513" s="1"/>
      <c r="G513" s="1"/>
    </row>
    <row r="514" spans="1:7" x14ac:dyDescent="0.25">
      <c r="A514" s="16"/>
      <c r="B514" s="16"/>
      <c r="C514" s="16"/>
      <c r="D514" s="1"/>
      <c r="E514" s="1"/>
      <c r="F514" s="1"/>
      <c r="G514" s="1"/>
    </row>
    <row r="515" spans="1:7" x14ac:dyDescent="0.25">
      <c r="A515" s="16"/>
      <c r="B515" s="16"/>
      <c r="C515" s="16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6"/>
      <c r="B517" s="16"/>
      <c r="C517" s="16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37"/>
      <c r="B520" s="37"/>
      <c r="C520" s="37"/>
      <c r="D520" s="1"/>
      <c r="E520" s="1"/>
      <c r="F520" s="1"/>
      <c r="G520" s="1"/>
    </row>
    <row r="521" spans="1:7" x14ac:dyDescent="0.25">
      <c r="A521" s="16"/>
      <c r="B521" s="16"/>
      <c r="C521" s="16"/>
      <c r="D521" s="1"/>
      <c r="E521" s="1"/>
      <c r="F521" s="1"/>
      <c r="G521" s="1"/>
    </row>
    <row r="522" spans="1:7" x14ac:dyDescent="0.25">
      <c r="A522" s="16"/>
      <c r="B522" s="16"/>
      <c r="C522" s="16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6"/>
      <c r="B524" s="16"/>
      <c r="C524" s="16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37"/>
      <c r="B527" s="37"/>
      <c r="C527" s="37"/>
      <c r="D527" s="1"/>
      <c r="E527" s="1"/>
      <c r="F527" s="1"/>
      <c r="G527" s="1"/>
    </row>
    <row r="528" spans="1:7" x14ac:dyDescent="0.25">
      <c r="A528" s="16"/>
      <c r="B528" s="16"/>
      <c r="C528" s="16"/>
      <c r="D528" s="1"/>
      <c r="E528" s="1"/>
      <c r="F528" s="1"/>
      <c r="G528" s="1"/>
    </row>
    <row r="529" spans="1:7" x14ac:dyDescent="0.25">
      <c r="A529" s="16"/>
      <c r="B529" s="16"/>
      <c r="C529" s="16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6"/>
      <c r="B531" s="16"/>
      <c r="C531" s="16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37"/>
      <c r="B534" s="37"/>
      <c r="C534" s="37"/>
      <c r="D534" s="1"/>
      <c r="E534" s="1"/>
      <c r="F534" s="1"/>
      <c r="G534" s="1"/>
    </row>
    <row r="535" spans="1:7" x14ac:dyDescent="0.25">
      <c r="A535" s="16"/>
      <c r="B535" s="16"/>
      <c r="C535" s="16"/>
      <c r="D535" s="1"/>
      <c r="E535" s="1"/>
      <c r="F535" s="1"/>
      <c r="G535" s="1"/>
    </row>
    <row r="536" spans="1:7" x14ac:dyDescent="0.25">
      <c r="A536" s="16"/>
      <c r="B536" s="16"/>
      <c r="C536" s="16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6"/>
      <c r="B538" s="16"/>
      <c r="C538" s="16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37"/>
      <c r="B541" s="37"/>
      <c r="C541" s="37"/>
      <c r="D541" s="1"/>
      <c r="E541" s="1"/>
      <c r="F541" s="1"/>
      <c r="G541" s="1"/>
    </row>
    <row r="542" spans="1:7" x14ac:dyDescent="0.25">
      <c r="A542" s="16"/>
      <c r="B542" s="16"/>
      <c r="C542" s="16"/>
      <c r="D542" s="1"/>
      <c r="E542" s="1"/>
      <c r="F542" s="1"/>
      <c r="G542" s="1"/>
    </row>
    <row r="543" spans="1:7" x14ac:dyDescent="0.25">
      <c r="A543" s="16"/>
      <c r="B543" s="16"/>
      <c r="C543" s="16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6"/>
      <c r="B545" s="16"/>
      <c r="C545" s="16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37"/>
      <c r="B548" s="37"/>
      <c r="C548" s="37"/>
      <c r="D548" s="1"/>
      <c r="E548" s="1"/>
      <c r="F548" s="1"/>
      <c r="G548" s="1"/>
    </row>
    <row r="549" spans="1:7" x14ac:dyDescent="0.25">
      <c r="A549" s="16"/>
      <c r="B549" s="16"/>
      <c r="C549" s="16"/>
      <c r="D549" s="1"/>
      <c r="E549" s="1"/>
      <c r="F549" s="1"/>
      <c r="G549" s="1"/>
    </row>
    <row r="550" spans="1:7" x14ac:dyDescent="0.25">
      <c r="A550" s="16"/>
      <c r="B550" s="16"/>
      <c r="C550" s="16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6"/>
      <c r="B552" s="16"/>
      <c r="C552" s="16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37"/>
      <c r="B555" s="37"/>
      <c r="C555" s="37"/>
      <c r="D555" s="1"/>
      <c r="E555" s="1"/>
      <c r="F555" s="1"/>
      <c r="G555" s="1"/>
    </row>
    <row r="556" spans="1:7" x14ac:dyDescent="0.25">
      <c r="A556" s="16"/>
      <c r="B556" s="16"/>
      <c r="C556" s="16"/>
      <c r="D556" s="1"/>
      <c r="E556" s="1"/>
      <c r="F556" s="1"/>
      <c r="G556" s="1"/>
    </row>
    <row r="557" spans="1:7" x14ac:dyDescent="0.25">
      <c r="A557" s="16"/>
      <c r="B557" s="16"/>
      <c r="C557" s="16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6"/>
      <c r="B559" s="16"/>
      <c r="C559" s="16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37"/>
      <c r="B562" s="37"/>
      <c r="C562" s="37"/>
      <c r="D562" s="1"/>
      <c r="E562" s="1"/>
      <c r="F562" s="1"/>
      <c r="G562" s="1"/>
    </row>
    <row r="563" spans="1:7" x14ac:dyDescent="0.25">
      <c r="A563" s="16"/>
      <c r="B563" s="16"/>
      <c r="C563" s="16"/>
      <c r="D563" s="1"/>
      <c r="E563" s="1"/>
      <c r="F563" s="1"/>
      <c r="G563" s="1"/>
    </row>
    <row r="564" spans="1:7" x14ac:dyDescent="0.25">
      <c r="A564" s="16"/>
      <c r="B564" s="16"/>
      <c r="C564" s="16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6"/>
      <c r="B566" s="16"/>
      <c r="C566" s="16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37"/>
      <c r="B569" s="37"/>
      <c r="C569" s="37"/>
      <c r="D569" s="1"/>
      <c r="E569" s="1"/>
      <c r="F569" s="1"/>
      <c r="G569" s="1"/>
    </row>
    <row r="570" spans="1:7" x14ac:dyDescent="0.25">
      <c r="A570" s="16"/>
      <c r="B570" s="16"/>
      <c r="C570" s="16"/>
      <c r="D570" s="1"/>
      <c r="E570" s="1"/>
      <c r="F570" s="1"/>
      <c r="G570" s="1"/>
    </row>
    <row r="571" spans="1:7" x14ac:dyDescent="0.25">
      <c r="A571" s="16"/>
      <c r="B571" s="16"/>
      <c r="C571" s="16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6"/>
      <c r="B573" s="16"/>
      <c r="C573" s="16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37"/>
      <c r="B576" s="37"/>
      <c r="C576" s="37"/>
      <c r="D576" s="1"/>
      <c r="E576" s="1"/>
      <c r="F576" s="1"/>
      <c r="G576" s="1"/>
    </row>
    <row r="577" spans="1:7" x14ac:dyDescent="0.25">
      <c r="A577" s="16"/>
      <c r="B577" s="16"/>
      <c r="C577" s="16"/>
      <c r="D577" s="1"/>
      <c r="E577" s="1"/>
      <c r="F577" s="1"/>
      <c r="G577" s="1"/>
    </row>
    <row r="578" spans="1:7" x14ac:dyDescent="0.25">
      <c r="A578" s="16"/>
      <c r="B578" s="16"/>
      <c r="C578" s="16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6"/>
      <c r="B580" s="16"/>
      <c r="C580" s="16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37"/>
      <c r="B583" s="37"/>
      <c r="C583" s="37"/>
      <c r="D583" s="1"/>
      <c r="E583" s="1"/>
      <c r="F583" s="1"/>
      <c r="G583" s="1"/>
    </row>
    <row r="584" spans="1:7" x14ac:dyDescent="0.25">
      <c r="A584" s="16"/>
      <c r="B584" s="16"/>
      <c r="C584" s="16"/>
      <c r="D584" s="1"/>
      <c r="E584" s="1"/>
      <c r="F584" s="1"/>
      <c r="G584" s="1"/>
    </row>
    <row r="585" spans="1:7" x14ac:dyDescent="0.25">
      <c r="A585" s="16"/>
      <c r="B585" s="16"/>
      <c r="C585" s="16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6"/>
      <c r="B587" s="16"/>
      <c r="C587" s="16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37"/>
      <c r="B590" s="37"/>
      <c r="C590" s="37"/>
      <c r="D590" s="1"/>
      <c r="E590" s="1"/>
      <c r="F590" s="1"/>
      <c r="G590" s="1"/>
    </row>
    <row r="591" spans="1:7" x14ac:dyDescent="0.25">
      <c r="A591" s="16"/>
      <c r="B591" s="16"/>
      <c r="C591" s="16"/>
      <c r="D591" s="1"/>
      <c r="E591" s="1"/>
      <c r="F591" s="1"/>
      <c r="G591" s="1"/>
    </row>
    <row r="592" spans="1:7" x14ac:dyDescent="0.25">
      <c r="A592" s="16"/>
      <c r="B592" s="16"/>
      <c r="C592" s="16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6"/>
      <c r="B594" s="16"/>
      <c r="C594" s="16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37"/>
      <c r="B597" s="37"/>
      <c r="C597" s="37"/>
      <c r="D597" s="1"/>
      <c r="E597" s="1"/>
      <c r="F597" s="1"/>
      <c r="G597" s="1"/>
    </row>
    <row r="598" spans="1:7" x14ac:dyDescent="0.25">
      <c r="A598" s="16"/>
      <c r="B598" s="16"/>
      <c r="C598" s="16"/>
      <c r="D598" s="1"/>
      <c r="E598" s="1"/>
      <c r="F598" s="1"/>
      <c r="G598" s="1"/>
    </row>
    <row r="599" spans="1:7" x14ac:dyDescent="0.25">
      <c r="A599" s="16"/>
      <c r="B599" s="16"/>
      <c r="C599" s="16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6"/>
      <c r="B601" s="16"/>
      <c r="C601" s="16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37"/>
      <c r="B604" s="37"/>
      <c r="C604" s="37"/>
      <c r="D604" s="1"/>
      <c r="E604" s="1"/>
      <c r="F604" s="1"/>
      <c r="G604" s="1"/>
    </row>
    <row r="605" spans="1:7" x14ac:dyDescent="0.25">
      <c r="A605" s="16"/>
      <c r="B605" s="16"/>
      <c r="C605" s="16"/>
      <c r="D605" s="1"/>
      <c r="E605" s="1"/>
      <c r="F605" s="1"/>
      <c r="G605" s="1"/>
    </row>
    <row r="606" spans="1:7" x14ac:dyDescent="0.25">
      <c r="A606" s="16"/>
      <c r="B606" s="16"/>
      <c r="C606" s="16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6"/>
      <c r="B608" s="16"/>
      <c r="C608" s="16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37"/>
      <c r="B611" s="37"/>
      <c r="C611" s="37"/>
      <c r="D611" s="1"/>
      <c r="E611" s="1"/>
      <c r="F611" s="1"/>
      <c r="G611" s="1"/>
    </row>
    <row r="612" spans="1:7" x14ac:dyDescent="0.25">
      <c r="A612" s="16"/>
      <c r="B612" s="16"/>
      <c r="C612" s="16"/>
      <c r="D612" s="1"/>
      <c r="E612" s="1"/>
      <c r="F612" s="1"/>
      <c r="G612" s="1"/>
    </row>
    <row r="613" spans="1:7" x14ac:dyDescent="0.25">
      <c r="A613" s="16"/>
      <c r="B613" s="16"/>
      <c r="C613" s="16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6"/>
      <c r="B615" s="16"/>
      <c r="C615" s="16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37"/>
      <c r="B618" s="37"/>
      <c r="C618" s="37"/>
      <c r="D618" s="1"/>
      <c r="E618" s="1"/>
      <c r="F618" s="1"/>
      <c r="G618" s="1"/>
    </row>
    <row r="619" spans="1:7" x14ac:dyDescent="0.25">
      <c r="A619" s="16"/>
      <c r="B619" s="16"/>
      <c r="C619" s="16"/>
      <c r="D619" s="1"/>
      <c r="E619" s="1"/>
      <c r="F619" s="1"/>
      <c r="G619" s="1"/>
    </row>
    <row r="620" spans="1:7" x14ac:dyDescent="0.25">
      <c r="A620" s="16"/>
      <c r="B620" s="16"/>
      <c r="C620" s="16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6"/>
      <c r="B622" s="16"/>
      <c r="C622" s="16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37"/>
      <c r="B625" s="37"/>
      <c r="C625" s="37"/>
      <c r="D625" s="1"/>
      <c r="E625" s="1"/>
      <c r="F625" s="1"/>
      <c r="G625" s="1"/>
    </row>
    <row r="626" spans="1:7" x14ac:dyDescent="0.25">
      <c r="A626" s="16"/>
      <c r="B626" s="16"/>
      <c r="C626" s="16"/>
      <c r="D626" s="1"/>
      <c r="E626" s="1"/>
      <c r="F626" s="1"/>
      <c r="G626" s="1"/>
    </row>
    <row r="627" spans="1:7" x14ac:dyDescent="0.25">
      <c r="A627" s="16"/>
      <c r="B627" s="16"/>
      <c r="C627" s="16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6"/>
      <c r="B629" s="16"/>
      <c r="C629" s="16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37"/>
      <c r="B632" s="37"/>
      <c r="C632" s="37"/>
      <c r="D632" s="1"/>
      <c r="E632" s="1"/>
      <c r="F632" s="1"/>
      <c r="G632" s="1"/>
    </row>
    <row r="633" spans="1:7" x14ac:dyDescent="0.25">
      <c r="A633" s="16"/>
      <c r="B633" s="16"/>
      <c r="C633" s="16"/>
      <c r="D633" s="1"/>
      <c r="E633" s="1"/>
      <c r="F633" s="1"/>
      <c r="G633" s="1"/>
    </row>
    <row r="634" spans="1:7" x14ac:dyDescent="0.25">
      <c r="A634" s="16"/>
      <c r="B634" s="16"/>
      <c r="C634" s="16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6"/>
      <c r="B636" s="16"/>
      <c r="C636" s="16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37"/>
      <c r="B639" s="37"/>
      <c r="C639" s="37"/>
      <c r="D639" s="1"/>
      <c r="E639" s="1"/>
      <c r="F639" s="1"/>
      <c r="G639" s="1"/>
    </row>
    <row r="640" spans="1:7" x14ac:dyDescent="0.25">
      <c r="A640" s="16"/>
      <c r="B640" s="16"/>
      <c r="C640" s="16"/>
      <c r="D640" s="1"/>
      <c r="E640" s="1"/>
      <c r="F640" s="1"/>
      <c r="G640" s="1"/>
    </row>
    <row r="641" spans="1:7" x14ac:dyDescent="0.25">
      <c r="A641" s="16"/>
      <c r="B641" s="16"/>
      <c r="C641" s="16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6"/>
      <c r="B643" s="16"/>
      <c r="C643" s="16"/>
      <c r="D643" s="1"/>
      <c r="E643" s="1"/>
      <c r="F643" s="1"/>
      <c r="G643" s="1"/>
    </row>
    <row r="644" spans="1:7" x14ac:dyDescent="0.25">
      <c r="A644" s="1"/>
      <c r="B644" s="1"/>
      <c r="C644" s="1"/>
      <c r="D644" s="1"/>
      <c r="E644" s="1"/>
      <c r="F644" s="1"/>
      <c r="G644" s="1"/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x14ac:dyDescent="0.25">
      <c r="A646" s="37"/>
      <c r="B646" s="37"/>
      <c r="C646" s="37"/>
      <c r="D646" s="1"/>
      <c r="E646" s="1"/>
      <c r="F646" s="1"/>
      <c r="G646" s="1"/>
    </row>
    <row r="647" spans="1:7" x14ac:dyDescent="0.25">
      <c r="A647" s="16"/>
      <c r="B647" s="16"/>
      <c r="C647" s="16"/>
      <c r="D647" s="1"/>
      <c r="E647" s="1"/>
      <c r="F647" s="1"/>
      <c r="G647" s="1"/>
    </row>
    <row r="648" spans="1:7" x14ac:dyDescent="0.25">
      <c r="A648" s="16"/>
      <c r="B648" s="16"/>
      <c r="C648" s="16"/>
      <c r="D648" s="1"/>
      <c r="E648" s="1"/>
      <c r="F648" s="1"/>
      <c r="G648" s="1"/>
    </row>
    <row r="649" spans="1:7" x14ac:dyDescent="0.25">
      <c r="A649" s="1"/>
      <c r="B649" s="1"/>
      <c r="C649" s="1"/>
      <c r="D649" s="1"/>
      <c r="E649" s="1"/>
      <c r="F649" s="1"/>
      <c r="G649" s="1"/>
    </row>
    <row r="650" spans="1:7" x14ac:dyDescent="0.25">
      <c r="A650" s="16"/>
      <c r="B650" s="16"/>
      <c r="C650" s="16"/>
      <c r="D650" s="1"/>
      <c r="E650" s="1"/>
      <c r="F650" s="1"/>
      <c r="G650" s="1"/>
    </row>
    <row r="651" spans="1:7" x14ac:dyDescent="0.25">
      <c r="A651" s="1"/>
      <c r="B651" s="1"/>
      <c r="C651" s="1"/>
      <c r="D651" s="1"/>
      <c r="E651" s="1"/>
      <c r="F651" s="1"/>
      <c r="G651" s="1"/>
    </row>
    <row r="652" spans="1:7" x14ac:dyDescent="0.25">
      <c r="A652" s="1"/>
      <c r="B652" s="1"/>
      <c r="C652" s="1"/>
      <c r="D652" s="1"/>
      <c r="E652" s="1"/>
      <c r="F652" s="1"/>
      <c r="G652" s="1"/>
    </row>
    <row r="653" spans="1:7" x14ac:dyDescent="0.25">
      <c r="A653" s="37"/>
      <c r="B653" s="37"/>
      <c r="C653" s="37"/>
      <c r="D653" s="1"/>
      <c r="E653" s="1"/>
      <c r="F653" s="1"/>
      <c r="G653" s="1"/>
    </row>
    <row r="654" spans="1:7" x14ac:dyDescent="0.25">
      <c r="A654" s="16"/>
      <c r="B654" s="16"/>
      <c r="C654" s="16"/>
      <c r="D654" s="1"/>
      <c r="E654" s="1"/>
      <c r="F654" s="1"/>
      <c r="G654" s="1"/>
    </row>
    <row r="655" spans="1:7" x14ac:dyDescent="0.25">
      <c r="A655" s="16"/>
      <c r="B655" s="16"/>
      <c r="C655" s="16"/>
      <c r="D655" s="1"/>
      <c r="E655" s="1"/>
      <c r="F655" s="1"/>
      <c r="G655" s="1"/>
    </row>
    <row r="656" spans="1:7" x14ac:dyDescent="0.25">
      <c r="A656" s="1"/>
      <c r="B656" s="1"/>
      <c r="C656" s="1"/>
      <c r="D656" s="1"/>
      <c r="E656" s="1"/>
      <c r="F656" s="1"/>
      <c r="G656" s="1"/>
    </row>
    <row r="657" spans="1:7" x14ac:dyDescent="0.25">
      <c r="A657" s="16"/>
      <c r="B657" s="16"/>
      <c r="C657" s="16"/>
      <c r="D657" s="1"/>
      <c r="E657" s="1"/>
      <c r="F657" s="1"/>
      <c r="G657" s="1"/>
    </row>
    <row r="658" spans="1:7" x14ac:dyDescent="0.25">
      <c r="A658" s="1"/>
      <c r="B658" s="1"/>
      <c r="C658" s="1"/>
      <c r="D658" s="1"/>
      <c r="E658" s="1"/>
      <c r="F658" s="1"/>
      <c r="G658" s="1"/>
    </row>
    <row r="659" spans="1:7" x14ac:dyDescent="0.25">
      <c r="A659" s="1"/>
      <c r="B659" s="1"/>
      <c r="C659" s="1"/>
      <c r="D659" s="1"/>
      <c r="E659" s="1"/>
      <c r="F659" s="1"/>
      <c r="G659" s="1"/>
    </row>
    <row r="660" spans="1:7" x14ac:dyDescent="0.25">
      <c r="A660" s="37"/>
      <c r="B660" s="37"/>
      <c r="C660" s="37"/>
      <c r="D660" s="1"/>
      <c r="E660" s="1"/>
      <c r="F660" s="1"/>
      <c r="G660" s="1"/>
    </row>
    <row r="661" spans="1:7" x14ac:dyDescent="0.25">
      <c r="A661" s="16"/>
      <c r="B661" s="16"/>
      <c r="C661" s="16"/>
      <c r="D661" s="1"/>
      <c r="E661" s="1"/>
      <c r="F661" s="1"/>
      <c r="G661" s="1"/>
    </row>
    <row r="662" spans="1:7" x14ac:dyDescent="0.25">
      <c r="A662" s="16"/>
      <c r="B662" s="16"/>
      <c r="C662" s="16"/>
      <c r="D662" s="1"/>
      <c r="E662" s="1"/>
      <c r="F662" s="1"/>
      <c r="G662" s="1"/>
    </row>
    <row r="663" spans="1:7" x14ac:dyDescent="0.25">
      <c r="A663" s="1"/>
      <c r="B663" s="1"/>
      <c r="C663" s="1"/>
      <c r="D663" s="1"/>
      <c r="E663" s="1"/>
      <c r="F663" s="1"/>
      <c r="G663" s="1"/>
    </row>
    <row r="664" spans="1:7" x14ac:dyDescent="0.25">
      <c r="A664" s="16"/>
      <c r="B664" s="16"/>
      <c r="C664" s="16"/>
      <c r="D664" s="1"/>
      <c r="E664" s="1"/>
      <c r="F664" s="1"/>
      <c r="G664" s="1"/>
    </row>
    <row r="665" spans="1:7" x14ac:dyDescent="0.25">
      <c r="A665" s="1"/>
      <c r="B665" s="1"/>
      <c r="C665" s="1"/>
      <c r="D665" s="1"/>
      <c r="E665" s="1"/>
      <c r="F665" s="1"/>
      <c r="G665" s="1"/>
    </row>
    <row r="666" spans="1:7" x14ac:dyDescent="0.25">
      <c r="A666" s="1"/>
      <c r="B666" s="1"/>
      <c r="C666" s="1"/>
      <c r="D666" s="1"/>
      <c r="E666" s="1"/>
      <c r="F666" s="1"/>
      <c r="G666" s="1"/>
    </row>
    <row r="667" spans="1:7" x14ac:dyDescent="0.25">
      <c r="A667" s="37"/>
      <c r="B667" s="37"/>
      <c r="C667" s="37"/>
      <c r="D667" s="1"/>
      <c r="E667" s="1"/>
      <c r="F667" s="1"/>
      <c r="G667" s="1"/>
    </row>
    <row r="668" spans="1:7" x14ac:dyDescent="0.25">
      <c r="A668" s="16"/>
      <c r="B668" s="16"/>
      <c r="C668" s="16"/>
      <c r="D668" s="1"/>
      <c r="E668" s="1"/>
      <c r="F668" s="1"/>
      <c r="G668" s="1"/>
    </row>
    <row r="669" spans="1:7" x14ac:dyDescent="0.25">
      <c r="A669" s="16"/>
      <c r="B669" s="16"/>
      <c r="C669" s="16"/>
      <c r="D669" s="1"/>
      <c r="E669" s="1"/>
      <c r="F669" s="1"/>
      <c r="G669" s="1"/>
    </row>
    <row r="670" spans="1:7" x14ac:dyDescent="0.25">
      <c r="A670" s="1"/>
      <c r="B670" s="1"/>
      <c r="C670" s="1"/>
      <c r="D670" s="1"/>
      <c r="E670" s="1"/>
      <c r="F670" s="1"/>
      <c r="G670" s="1"/>
    </row>
    <row r="671" spans="1:7" x14ac:dyDescent="0.25">
      <c r="A671" s="16"/>
      <c r="B671" s="16"/>
      <c r="C671" s="16"/>
      <c r="D671" s="1"/>
      <c r="E671" s="1"/>
      <c r="F671" s="1"/>
      <c r="G671" s="1"/>
    </row>
    <row r="672" spans="1:7" x14ac:dyDescent="0.25">
      <c r="A672" s="1"/>
      <c r="B672" s="1"/>
      <c r="C672" s="1"/>
      <c r="D672" s="1"/>
      <c r="E672" s="1"/>
      <c r="F672" s="1"/>
      <c r="G672" s="1"/>
    </row>
    <row r="673" spans="1:7" x14ac:dyDescent="0.25">
      <c r="A673" s="1"/>
      <c r="B673" s="1"/>
      <c r="C673" s="1"/>
      <c r="D673" s="1"/>
      <c r="E673" s="1"/>
      <c r="F673" s="1"/>
      <c r="G673" s="1"/>
    </row>
    <row r="674" spans="1:7" x14ac:dyDescent="0.25">
      <c r="A674" s="37"/>
      <c r="B674" s="37"/>
      <c r="C674" s="37"/>
      <c r="D674" s="1"/>
      <c r="E674" s="1"/>
      <c r="F674" s="1"/>
      <c r="G674" s="1"/>
    </row>
    <row r="675" spans="1:7" x14ac:dyDescent="0.25">
      <c r="A675" s="16"/>
      <c r="B675" s="16"/>
      <c r="C675" s="16"/>
      <c r="D675" s="1"/>
      <c r="E675" s="1"/>
      <c r="F675" s="1"/>
      <c r="G675" s="1"/>
    </row>
    <row r="676" spans="1:7" x14ac:dyDescent="0.25">
      <c r="A676" s="16"/>
      <c r="B676" s="16"/>
      <c r="C676" s="16"/>
      <c r="D676" s="1"/>
      <c r="E676" s="1"/>
      <c r="F676" s="1"/>
      <c r="G676" s="1"/>
    </row>
    <row r="677" spans="1:7" x14ac:dyDescent="0.25">
      <c r="A677" s="1"/>
      <c r="B677" s="1"/>
      <c r="C677" s="1"/>
      <c r="D677" s="1"/>
      <c r="E677" s="1"/>
      <c r="F677" s="1"/>
      <c r="G677" s="1"/>
    </row>
    <row r="678" spans="1:7" x14ac:dyDescent="0.25">
      <c r="A678" s="16"/>
      <c r="B678" s="16"/>
      <c r="C678" s="16"/>
      <c r="D678" s="1"/>
      <c r="E678" s="1"/>
      <c r="F678" s="1"/>
      <c r="G678" s="1"/>
    </row>
    <row r="679" spans="1:7" x14ac:dyDescent="0.25">
      <c r="A679" s="1"/>
      <c r="B679" s="1"/>
      <c r="C679" s="1"/>
      <c r="D679" s="1"/>
      <c r="E679" s="1"/>
      <c r="F679" s="1"/>
      <c r="G679" s="1"/>
    </row>
    <row r="680" spans="1:7" x14ac:dyDescent="0.25">
      <c r="A680" s="1"/>
      <c r="B680" s="1"/>
      <c r="C680" s="1"/>
      <c r="D680" s="1"/>
      <c r="E680" s="1"/>
      <c r="F680" s="1"/>
      <c r="G680" s="1"/>
    </row>
    <row r="681" spans="1:7" x14ac:dyDescent="0.25">
      <c r="A681" s="37"/>
      <c r="B681" s="37"/>
      <c r="C681" s="37"/>
      <c r="D681" s="1"/>
      <c r="E681" s="1"/>
      <c r="F681" s="1"/>
      <c r="G681" s="1"/>
    </row>
    <row r="682" spans="1:7" x14ac:dyDescent="0.25">
      <c r="A682" s="16"/>
      <c r="B682" s="16"/>
      <c r="C682" s="16"/>
      <c r="D682" s="1"/>
      <c r="E682" s="1"/>
      <c r="F682" s="1"/>
      <c r="G682" s="1"/>
    </row>
    <row r="683" spans="1:7" x14ac:dyDescent="0.25">
      <c r="A683" s="16"/>
      <c r="B683" s="16"/>
      <c r="C683" s="16"/>
      <c r="D683" s="1"/>
      <c r="E683" s="1"/>
      <c r="F683" s="1"/>
      <c r="G683" s="1"/>
    </row>
    <row r="684" spans="1:7" x14ac:dyDescent="0.25">
      <c r="A684" s="1"/>
      <c r="B684" s="1"/>
      <c r="C684" s="1"/>
      <c r="D684" s="1"/>
      <c r="E684" s="1"/>
      <c r="F684" s="1"/>
      <c r="G684" s="1"/>
    </row>
    <row r="685" spans="1:7" x14ac:dyDescent="0.25">
      <c r="A685" s="16"/>
      <c r="B685" s="16"/>
      <c r="C685" s="16"/>
      <c r="D685" s="1"/>
      <c r="E685" s="1"/>
      <c r="F685" s="1"/>
      <c r="G685" s="1"/>
    </row>
    <row r="686" spans="1:7" x14ac:dyDescent="0.25">
      <c r="A686" s="1"/>
      <c r="B686" s="1"/>
      <c r="C686" s="1"/>
      <c r="D686" s="1"/>
      <c r="E686" s="1"/>
      <c r="F686" s="1"/>
      <c r="G686" s="1"/>
    </row>
    <row r="687" spans="1:7" x14ac:dyDescent="0.25">
      <c r="A687" s="1"/>
      <c r="B687" s="1"/>
      <c r="C687" s="1"/>
      <c r="D687" s="1"/>
      <c r="E687" s="1"/>
      <c r="F687" s="1"/>
      <c r="G687" s="1"/>
    </row>
    <row r="688" spans="1:7" x14ac:dyDescent="0.25">
      <c r="A688" s="37"/>
      <c r="B688" s="37"/>
      <c r="C688" s="37"/>
      <c r="D688" s="1"/>
      <c r="E688" s="1"/>
      <c r="F688" s="1"/>
      <c r="G688" s="1"/>
    </row>
    <row r="689" spans="1:7" x14ac:dyDescent="0.25">
      <c r="A689" s="16"/>
      <c r="B689" s="16"/>
      <c r="C689" s="16"/>
      <c r="D689" s="1"/>
      <c r="E689" s="1"/>
      <c r="F689" s="1"/>
      <c r="G689" s="1"/>
    </row>
    <row r="690" spans="1:7" x14ac:dyDescent="0.25">
      <c r="A690" s="16"/>
      <c r="B690" s="16"/>
      <c r="C690" s="16"/>
      <c r="D690" s="1"/>
      <c r="E690" s="1"/>
      <c r="F690" s="1"/>
      <c r="G690" s="1"/>
    </row>
    <row r="691" spans="1:7" x14ac:dyDescent="0.25">
      <c r="A691" s="1"/>
      <c r="B691" s="1"/>
      <c r="C691" s="1"/>
      <c r="D691" s="1"/>
      <c r="E691" s="1"/>
      <c r="F691" s="1"/>
      <c r="G691" s="1"/>
    </row>
    <row r="692" spans="1:7" x14ac:dyDescent="0.25">
      <c r="A692" s="16"/>
      <c r="B692" s="16"/>
      <c r="C692" s="16"/>
      <c r="D692" s="1"/>
      <c r="E692" s="1"/>
      <c r="F692" s="1"/>
      <c r="G692" s="1"/>
    </row>
    <row r="693" spans="1:7" x14ac:dyDescent="0.25">
      <c r="A693" s="1"/>
      <c r="B693" s="1"/>
      <c r="C693" s="1"/>
      <c r="D693" s="1"/>
      <c r="E693" s="1"/>
      <c r="F693" s="1"/>
      <c r="G693" s="1"/>
    </row>
    <row r="694" spans="1:7" x14ac:dyDescent="0.25">
      <c r="A694" s="1"/>
      <c r="B694" s="1"/>
      <c r="C694" s="1"/>
      <c r="D694" s="1"/>
      <c r="E694" s="1"/>
      <c r="F694" s="1"/>
      <c r="G694" s="1"/>
    </row>
    <row r="695" spans="1:7" x14ac:dyDescent="0.25">
      <c r="A695" s="37"/>
      <c r="B695" s="37"/>
      <c r="C695" s="37"/>
      <c r="D695" s="1"/>
      <c r="E695" s="1"/>
      <c r="F695" s="1"/>
      <c r="G695" s="1"/>
    </row>
    <row r="696" spans="1:7" x14ac:dyDescent="0.25">
      <c r="A696" s="16"/>
      <c r="B696" s="16"/>
      <c r="C696" s="16"/>
      <c r="D696" s="1"/>
      <c r="E696" s="1"/>
      <c r="F696" s="1"/>
      <c r="G696" s="1"/>
    </row>
    <row r="697" spans="1:7" x14ac:dyDescent="0.25">
      <c r="A697" s="16"/>
      <c r="B697" s="16"/>
      <c r="C697" s="16"/>
      <c r="D697" s="1"/>
      <c r="E697" s="1"/>
      <c r="F697" s="1"/>
      <c r="G697" s="1"/>
    </row>
    <row r="698" spans="1:7" x14ac:dyDescent="0.25">
      <c r="A698" s="1"/>
      <c r="B698" s="1"/>
      <c r="C698" s="1"/>
      <c r="D698" s="1"/>
      <c r="E698" s="1"/>
      <c r="F698" s="1"/>
      <c r="G698" s="1"/>
    </row>
    <row r="699" spans="1:7" x14ac:dyDescent="0.25">
      <c r="A699" s="16"/>
      <c r="B699" s="16"/>
      <c r="C699" s="16"/>
      <c r="D699" s="1"/>
      <c r="E699" s="1"/>
      <c r="F699" s="1"/>
      <c r="G699" s="1"/>
    </row>
    <row r="700" spans="1:7" x14ac:dyDescent="0.25">
      <c r="A700" s="1"/>
      <c r="B700" s="1"/>
      <c r="C700" s="1"/>
      <c r="D700" s="1"/>
      <c r="E700" s="1"/>
      <c r="F700" s="1"/>
      <c r="G700" s="1"/>
    </row>
    <row r="701" spans="1:7" x14ac:dyDescent="0.25">
      <c r="A701" s="1"/>
      <c r="B701" s="1"/>
      <c r="C701" s="1"/>
      <c r="D701" s="1"/>
      <c r="E701" s="1"/>
      <c r="F701" s="1"/>
      <c r="G701" s="1"/>
    </row>
    <row r="702" spans="1:7" x14ac:dyDescent="0.25">
      <c r="A702" s="37"/>
      <c r="B702" s="37"/>
      <c r="C702" s="37"/>
      <c r="D702" s="1"/>
      <c r="E702" s="1"/>
      <c r="F702" s="1"/>
      <c r="G702" s="1"/>
    </row>
    <row r="703" spans="1:7" x14ac:dyDescent="0.25">
      <c r="A703" s="16"/>
      <c r="B703" s="16"/>
      <c r="C703" s="16"/>
      <c r="D703" s="1"/>
      <c r="E703" s="1"/>
      <c r="F703" s="1"/>
      <c r="G703" s="1"/>
    </row>
    <row r="704" spans="1:7" x14ac:dyDescent="0.25">
      <c r="A704" s="16"/>
      <c r="B704" s="16"/>
      <c r="C704" s="16"/>
      <c r="D704" s="1"/>
      <c r="E704" s="1"/>
      <c r="F704" s="1"/>
      <c r="G704" s="1"/>
    </row>
    <row r="705" spans="1:7" x14ac:dyDescent="0.25">
      <c r="A705" s="1"/>
      <c r="B705" s="1"/>
      <c r="C705" s="1"/>
      <c r="D705" s="1"/>
      <c r="E705" s="1"/>
      <c r="F705" s="1"/>
      <c r="G705" s="1"/>
    </row>
    <row r="706" spans="1:7" x14ac:dyDescent="0.25">
      <c r="A706" s="16"/>
      <c r="B706" s="16"/>
      <c r="C706" s="16"/>
      <c r="D706" s="1"/>
      <c r="E706" s="1"/>
      <c r="F706" s="1"/>
      <c r="G706" s="1"/>
    </row>
    <row r="707" spans="1:7" x14ac:dyDescent="0.25">
      <c r="A707" s="1"/>
      <c r="B707" s="1"/>
      <c r="C707" s="1"/>
      <c r="D707" s="1"/>
      <c r="E707" s="1"/>
      <c r="F707" s="1"/>
      <c r="G707" s="1"/>
    </row>
    <row r="708" spans="1:7" x14ac:dyDescent="0.25">
      <c r="A708" s="1"/>
      <c r="B708" s="1"/>
      <c r="C708" s="1"/>
      <c r="D708" s="1"/>
      <c r="E708" s="1"/>
      <c r="F708" s="1"/>
      <c r="G708" s="1"/>
    </row>
    <row r="709" spans="1:7" x14ac:dyDescent="0.25">
      <c r="A709" s="37"/>
      <c r="B709" s="37"/>
      <c r="C709" s="37"/>
      <c r="D709" s="1"/>
      <c r="E709" s="1"/>
      <c r="F709" s="1"/>
      <c r="G709" s="1"/>
    </row>
    <row r="710" spans="1:7" x14ac:dyDescent="0.25">
      <c r="A710" s="16"/>
      <c r="B710" s="16"/>
      <c r="C710" s="16"/>
      <c r="D710" s="1"/>
      <c r="E710" s="1"/>
      <c r="F710" s="1"/>
      <c r="G710" s="1"/>
    </row>
    <row r="711" spans="1:7" x14ac:dyDescent="0.25">
      <c r="A711" s="16"/>
      <c r="B711" s="16"/>
      <c r="C711" s="16"/>
      <c r="D711" s="1"/>
      <c r="E711" s="1"/>
      <c r="F711" s="1"/>
      <c r="G711" s="1"/>
    </row>
    <row r="712" spans="1:7" x14ac:dyDescent="0.25">
      <c r="A712" s="1"/>
      <c r="B712" s="1"/>
      <c r="C712" s="1"/>
      <c r="D712" s="1"/>
      <c r="E712" s="1"/>
      <c r="F712" s="1"/>
      <c r="G712" s="1"/>
    </row>
    <row r="713" spans="1:7" x14ac:dyDescent="0.25">
      <c r="A713" s="16"/>
      <c r="B713" s="16"/>
      <c r="C713" s="16"/>
      <c r="D713" s="1"/>
      <c r="E713" s="1"/>
      <c r="F713" s="1"/>
      <c r="G713" s="1"/>
    </row>
    <row r="714" spans="1:7" x14ac:dyDescent="0.25">
      <c r="A714" s="1"/>
      <c r="B714" s="1"/>
      <c r="C714" s="1"/>
      <c r="D714" s="1"/>
      <c r="E714" s="1"/>
      <c r="F714" s="1"/>
      <c r="G714" s="1"/>
    </row>
    <row r="715" spans="1:7" x14ac:dyDescent="0.25">
      <c r="A715" s="1"/>
      <c r="B715" s="1"/>
      <c r="C715" s="1"/>
      <c r="D715" s="1"/>
      <c r="E715" s="1"/>
      <c r="F715" s="1"/>
      <c r="G715" s="1"/>
    </row>
    <row r="716" spans="1:7" x14ac:dyDescent="0.25">
      <c r="A716" s="16"/>
      <c r="B716" s="16"/>
      <c r="C716" s="16"/>
      <c r="D716" s="1"/>
      <c r="E716" s="1"/>
      <c r="F716" s="1"/>
      <c r="G716" s="1"/>
    </row>
    <row r="717" spans="1:7" x14ac:dyDescent="0.25">
      <c r="A717" s="1"/>
      <c r="B717" s="1"/>
      <c r="C717" s="1"/>
      <c r="D717" s="1"/>
      <c r="E717" s="1"/>
      <c r="F717" s="1"/>
      <c r="G717" s="1"/>
    </row>
    <row r="718" spans="1:7" x14ac:dyDescent="0.25">
      <c r="A718" s="1"/>
      <c r="B718" s="1"/>
      <c r="C718" s="1"/>
      <c r="D718" s="1"/>
      <c r="E718" s="1"/>
      <c r="F718" s="1"/>
      <c r="G718" s="1"/>
    </row>
    <row r="719" spans="1:7" x14ac:dyDescent="0.25">
      <c r="A719" s="37"/>
      <c r="B719" s="37"/>
      <c r="C719" s="37"/>
      <c r="D719" s="1"/>
      <c r="E719" s="1"/>
      <c r="F719" s="1"/>
      <c r="G719" s="1"/>
    </row>
    <row r="720" spans="1:7" x14ac:dyDescent="0.25">
      <c r="A720" s="16"/>
      <c r="B720" s="16"/>
      <c r="C720" s="16"/>
      <c r="D720" s="1"/>
      <c r="E720" s="1"/>
      <c r="F720" s="1"/>
      <c r="G720" s="1"/>
    </row>
    <row r="721" spans="1:7" x14ac:dyDescent="0.25">
      <c r="A721" s="16"/>
      <c r="B721" s="16"/>
      <c r="C721" s="16"/>
      <c r="D721" s="1"/>
      <c r="E721" s="1"/>
      <c r="F721" s="1"/>
      <c r="G721" s="1"/>
    </row>
    <row r="722" spans="1:7" x14ac:dyDescent="0.25">
      <c r="A722" s="1"/>
      <c r="B722" s="1"/>
      <c r="C722" s="1"/>
      <c r="D722" s="1"/>
      <c r="E722" s="1"/>
      <c r="F722" s="1"/>
      <c r="G722" s="1"/>
    </row>
    <row r="723" spans="1:7" x14ac:dyDescent="0.25">
      <c r="A723" s="16"/>
      <c r="B723" s="16"/>
      <c r="C723" s="16"/>
      <c r="D723" s="1"/>
      <c r="E723" s="1"/>
      <c r="F723" s="1"/>
      <c r="G723" s="1"/>
    </row>
    <row r="724" spans="1:7" x14ac:dyDescent="0.25">
      <c r="A724" s="1"/>
      <c r="B724" s="1"/>
      <c r="C724" s="1"/>
      <c r="D724" s="1"/>
      <c r="E724" s="1"/>
      <c r="F724" s="1"/>
      <c r="G724" s="1"/>
    </row>
    <row r="725" spans="1:7" x14ac:dyDescent="0.25">
      <c r="A725" s="1"/>
      <c r="B725" s="1"/>
      <c r="C725" s="1"/>
      <c r="D725" s="1"/>
      <c r="E725" s="1"/>
      <c r="F725" s="1"/>
      <c r="G725" s="1"/>
    </row>
    <row r="726" spans="1:7" x14ac:dyDescent="0.25">
      <c r="A726" s="37"/>
      <c r="B726" s="37"/>
      <c r="C726" s="37"/>
      <c r="D726" s="1"/>
      <c r="E726" s="1"/>
      <c r="F726" s="1"/>
      <c r="G726" s="1"/>
    </row>
    <row r="727" spans="1:7" x14ac:dyDescent="0.25">
      <c r="A727" s="16"/>
      <c r="B727" s="16"/>
      <c r="C727" s="16"/>
      <c r="D727" s="1"/>
      <c r="E727" s="1"/>
      <c r="F727" s="1"/>
      <c r="G727" s="1"/>
    </row>
    <row r="728" spans="1:7" x14ac:dyDescent="0.25">
      <c r="A728" s="16"/>
      <c r="B728" s="16"/>
      <c r="C728" s="16"/>
      <c r="D728" s="1"/>
      <c r="E728" s="1"/>
      <c r="F728" s="1"/>
      <c r="G728" s="1"/>
    </row>
    <row r="729" spans="1:7" x14ac:dyDescent="0.25">
      <c r="A729" s="1"/>
      <c r="B729" s="1"/>
      <c r="C729" s="1"/>
      <c r="D729" s="1"/>
      <c r="E729" s="1"/>
      <c r="F729" s="1"/>
      <c r="G729" s="1"/>
    </row>
    <row r="730" spans="1:7" x14ac:dyDescent="0.25">
      <c r="A730" s="16"/>
      <c r="B730" s="16"/>
      <c r="C730" s="16"/>
      <c r="D730" s="1"/>
      <c r="E730" s="1"/>
      <c r="F730" s="1"/>
      <c r="G730" s="1"/>
    </row>
    <row r="731" spans="1:7" x14ac:dyDescent="0.25">
      <c r="A731" s="1"/>
      <c r="B731" s="1"/>
      <c r="C731" s="1"/>
      <c r="D731" s="1"/>
      <c r="E731" s="1"/>
      <c r="F731" s="1"/>
      <c r="G731" s="1"/>
    </row>
    <row r="732" spans="1:7" x14ac:dyDescent="0.25">
      <c r="A732" s="1"/>
      <c r="B732" s="1"/>
      <c r="C732" s="1"/>
      <c r="D732" s="1"/>
      <c r="E732" s="1"/>
      <c r="F732" s="1"/>
      <c r="G732" s="1"/>
    </row>
    <row r="733" spans="1:7" x14ac:dyDescent="0.25">
      <c r="A733" s="37"/>
      <c r="B733" s="37"/>
      <c r="C733" s="37"/>
      <c r="D733" s="1"/>
      <c r="E733" s="1"/>
      <c r="F733" s="1"/>
      <c r="G733" s="1"/>
    </row>
    <row r="734" spans="1:7" x14ac:dyDescent="0.25">
      <c r="A734" s="16"/>
      <c r="B734" s="16"/>
      <c r="C734" s="16"/>
      <c r="D734" s="1"/>
      <c r="E734" s="1"/>
      <c r="F734" s="1"/>
      <c r="G734" s="1"/>
    </row>
    <row r="735" spans="1:7" x14ac:dyDescent="0.25">
      <c r="A735" s="16"/>
      <c r="B735" s="16"/>
      <c r="C735" s="16"/>
      <c r="D735" s="1"/>
      <c r="E735" s="1"/>
      <c r="F735" s="1"/>
      <c r="G735" s="1"/>
    </row>
    <row r="736" spans="1:7" x14ac:dyDescent="0.25">
      <c r="A736" s="1"/>
      <c r="B736" s="1"/>
      <c r="C736" s="1"/>
      <c r="D736" s="1"/>
      <c r="E736" s="1"/>
      <c r="F736" s="1"/>
      <c r="G736" s="1"/>
    </row>
    <row r="737" spans="1:7" x14ac:dyDescent="0.25">
      <c r="A737" s="16"/>
      <c r="B737" s="16"/>
      <c r="C737" s="16"/>
      <c r="D737" s="1"/>
      <c r="E737" s="1"/>
      <c r="F737" s="1"/>
      <c r="G737" s="1"/>
    </row>
    <row r="738" spans="1:7" x14ac:dyDescent="0.25">
      <c r="A738" s="1"/>
      <c r="B738" s="1"/>
      <c r="C738" s="1"/>
      <c r="D738" s="1"/>
      <c r="E738" s="1"/>
      <c r="F738" s="1"/>
      <c r="G738" s="1"/>
    </row>
    <row r="739" spans="1:7" x14ac:dyDescent="0.25">
      <c r="A739" s="1"/>
      <c r="B739" s="1"/>
      <c r="C739" s="1"/>
      <c r="D739" s="1"/>
      <c r="E739" s="1"/>
      <c r="F739" s="1"/>
      <c r="G739" s="1"/>
    </row>
    <row r="740" spans="1:7" x14ac:dyDescent="0.25">
      <c r="A740" s="37"/>
      <c r="B740" s="37"/>
      <c r="C740" s="37"/>
      <c r="D740" s="1"/>
      <c r="E740" s="1"/>
      <c r="F740" s="1"/>
      <c r="G740" s="1"/>
    </row>
    <row r="741" spans="1:7" x14ac:dyDescent="0.25">
      <c r="A741" s="16"/>
      <c r="B741" s="16"/>
      <c r="C741" s="16"/>
      <c r="D741" s="1"/>
      <c r="E741" s="1"/>
      <c r="F741" s="1"/>
      <c r="G741" s="1"/>
    </row>
    <row r="742" spans="1:7" x14ac:dyDescent="0.25">
      <c r="A742" s="16"/>
      <c r="B742" s="16"/>
      <c r="C742" s="16"/>
      <c r="D742" s="1"/>
      <c r="E742" s="1"/>
      <c r="F742" s="1"/>
      <c r="G742" s="1"/>
    </row>
    <row r="743" spans="1:7" x14ac:dyDescent="0.25">
      <c r="A743" s="1"/>
      <c r="B743" s="1"/>
      <c r="C743" s="1"/>
      <c r="D743" s="1"/>
      <c r="E743" s="1"/>
      <c r="F743" s="1"/>
      <c r="G743" s="1"/>
    </row>
    <row r="744" spans="1:7" x14ac:dyDescent="0.25">
      <c r="A744" s="16"/>
      <c r="B744" s="16"/>
      <c r="C744" s="16"/>
      <c r="D744" s="1"/>
      <c r="E744" s="1"/>
      <c r="F744" s="1"/>
      <c r="G744" s="1"/>
    </row>
    <row r="745" spans="1:7" x14ac:dyDescent="0.25">
      <c r="A745" s="1"/>
      <c r="B745" s="1"/>
      <c r="C745" s="1"/>
      <c r="D745" s="1"/>
      <c r="E745" s="1"/>
      <c r="F745" s="1"/>
      <c r="G745" s="1"/>
    </row>
    <row r="746" spans="1:7" x14ac:dyDescent="0.25">
      <c r="A746" s="1"/>
      <c r="B746" s="1"/>
      <c r="C746" s="1"/>
      <c r="D746" s="1"/>
      <c r="E746" s="1"/>
      <c r="F746" s="1"/>
      <c r="G746" s="1"/>
    </row>
    <row r="747" spans="1:7" x14ac:dyDescent="0.25">
      <c r="A747" s="37"/>
      <c r="B747" s="37"/>
      <c r="C747" s="37"/>
      <c r="D747" s="1"/>
      <c r="E747" s="1"/>
      <c r="F747" s="1"/>
      <c r="G747" s="1"/>
    </row>
    <row r="748" spans="1:7" x14ac:dyDescent="0.25">
      <c r="A748" s="16"/>
      <c r="B748" s="16"/>
      <c r="C748" s="16"/>
      <c r="D748" s="1"/>
      <c r="E748" s="1"/>
      <c r="F748" s="1"/>
      <c r="G748" s="1"/>
    </row>
    <row r="749" spans="1:7" x14ac:dyDescent="0.25">
      <c r="A749" s="16"/>
      <c r="B749" s="16"/>
      <c r="C749" s="16"/>
      <c r="D749" s="1"/>
      <c r="E749" s="1"/>
      <c r="F749" s="1"/>
      <c r="G749" s="1"/>
    </row>
    <row r="750" spans="1:7" x14ac:dyDescent="0.25">
      <c r="A750" s="1"/>
      <c r="B750" s="1"/>
      <c r="C750" s="1"/>
      <c r="D750" s="1"/>
      <c r="E750" s="1"/>
      <c r="F750" s="1"/>
      <c r="G750" s="1"/>
    </row>
    <row r="751" spans="1:7" x14ac:dyDescent="0.25">
      <c r="A751" s="16"/>
      <c r="B751" s="16"/>
      <c r="C751" s="16"/>
      <c r="D751" s="1"/>
      <c r="E751" s="1"/>
      <c r="F751" s="1"/>
      <c r="G751" s="1"/>
    </row>
    <row r="752" spans="1:7" x14ac:dyDescent="0.25">
      <c r="A752" s="1"/>
      <c r="B752" s="1"/>
      <c r="C752" s="1"/>
      <c r="D752" s="1"/>
      <c r="E752" s="1"/>
      <c r="F752" s="1"/>
      <c r="G752" s="1"/>
    </row>
    <row r="753" spans="1:7" x14ac:dyDescent="0.25">
      <c r="A753" s="1"/>
      <c r="B753" s="1"/>
      <c r="C753" s="1"/>
      <c r="D753" s="1"/>
      <c r="E753" s="1"/>
      <c r="F753" s="1"/>
      <c r="G753" s="1"/>
    </row>
    <row r="754" spans="1:7" x14ac:dyDescent="0.25">
      <c r="A754" s="37"/>
      <c r="B754" s="37"/>
      <c r="C754" s="37"/>
      <c r="D754" s="1"/>
      <c r="E754" s="1"/>
      <c r="F754" s="1"/>
      <c r="G754" s="1"/>
    </row>
    <row r="755" spans="1:7" x14ac:dyDescent="0.25">
      <c r="A755" s="16"/>
      <c r="B755" s="16"/>
      <c r="C755" s="16"/>
      <c r="D755" s="1"/>
      <c r="E755" s="1"/>
      <c r="F755" s="1"/>
      <c r="G755" s="1"/>
    </row>
    <row r="756" spans="1:7" x14ac:dyDescent="0.25">
      <c r="A756" s="16"/>
      <c r="B756" s="16"/>
      <c r="C756" s="16"/>
      <c r="D756" s="1"/>
      <c r="E756" s="1"/>
      <c r="F756" s="1"/>
      <c r="G756" s="1"/>
    </row>
    <row r="757" spans="1:7" x14ac:dyDescent="0.25">
      <c r="A757" s="1"/>
      <c r="B757" s="1"/>
      <c r="C757" s="1"/>
      <c r="D757" s="1"/>
      <c r="E757" s="1"/>
      <c r="F757" s="1"/>
      <c r="G757" s="1"/>
    </row>
    <row r="758" spans="1:7" x14ac:dyDescent="0.25">
      <c r="A758" s="16"/>
      <c r="B758" s="16"/>
      <c r="C758" s="16"/>
      <c r="D758" s="1"/>
      <c r="E758" s="1"/>
      <c r="F758" s="1"/>
      <c r="G758" s="1"/>
    </row>
    <row r="759" spans="1:7" x14ac:dyDescent="0.25">
      <c r="A759" s="1"/>
      <c r="B759" s="1"/>
      <c r="C759" s="1"/>
      <c r="D759" s="1"/>
      <c r="E759" s="1"/>
      <c r="F759" s="1"/>
      <c r="G759" s="1"/>
    </row>
    <row r="760" spans="1:7" x14ac:dyDescent="0.25">
      <c r="A760" s="1"/>
      <c r="B760" s="1"/>
      <c r="C760" s="1"/>
      <c r="D760" s="1"/>
      <c r="E760" s="1"/>
      <c r="F760" s="1"/>
      <c r="G760" s="1"/>
    </row>
    <row r="761" spans="1:7" x14ac:dyDescent="0.25">
      <c r="A761" s="37"/>
      <c r="B761" s="37"/>
      <c r="C761" s="37"/>
      <c r="D761" s="1"/>
      <c r="E761" s="1"/>
      <c r="F761" s="1"/>
      <c r="G761" s="1"/>
    </row>
    <row r="762" spans="1:7" x14ac:dyDescent="0.25">
      <c r="A762" s="16"/>
      <c r="B762" s="16"/>
      <c r="C762" s="16"/>
      <c r="D762" s="1"/>
      <c r="E762" s="1"/>
      <c r="F762" s="1"/>
      <c r="G762" s="1"/>
    </row>
    <row r="763" spans="1:7" x14ac:dyDescent="0.25">
      <c r="A763" s="16"/>
      <c r="B763" s="16"/>
      <c r="C763" s="16"/>
      <c r="D763" s="1"/>
      <c r="E763" s="1"/>
      <c r="F763" s="1"/>
      <c r="G763" s="1"/>
    </row>
    <row r="764" spans="1:7" x14ac:dyDescent="0.25">
      <c r="A764" s="1"/>
      <c r="B764" s="1"/>
      <c r="C764" s="1"/>
      <c r="D764" s="1"/>
      <c r="E764" s="1"/>
      <c r="F764" s="1"/>
      <c r="G764" s="1"/>
    </row>
    <row r="765" spans="1:7" x14ac:dyDescent="0.25">
      <c r="A765" s="16"/>
      <c r="B765" s="16"/>
      <c r="C765" s="16"/>
      <c r="D765" s="1"/>
      <c r="E765" s="1"/>
      <c r="F765" s="1"/>
      <c r="G765" s="1"/>
    </row>
    <row r="766" spans="1:7" x14ac:dyDescent="0.25">
      <c r="A766" s="1"/>
      <c r="B766" s="1"/>
      <c r="C766" s="1"/>
      <c r="D766" s="1"/>
      <c r="E766" s="1"/>
      <c r="F766" s="1"/>
      <c r="G766" s="1"/>
    </row>
    <row r="767" spans="1:7" x14ac:dyDescent="0.25">
      <c r="A767" s="1"/>
      <c r="B767" s="1"/>
      <c r="C767" s="1"/>
      <c r="D767" s="1"/>
      <c r="E767" s="1"/>
      <c r="F767" s="1"/>
      <c r="G767" s="1"/>
    </row>
    <row r="768" spans="1:7" x14ac:dyDescent="0.25">
      <c r="A768" s="37"/>
      <c r="B768" s="37"/>
      <c r="C768" s="37"/>
      <c r="D768" s="1"/>
      <c r="E768" s="1"/>
      <c r="F768" s="1"/>
      <c r="G768" s="1"/>
    </row>
    <row r="769" spans="1:7" x14ac:dyDescent="0.25">
      <c r="A769" s="16"/>
      <c r="B769" s="16"/>
      <c r="C769" s="16"/>
      <c r="D769" s="1"/>
      <c r="E769" s="1"/>
      <c r="F769" s="1"/>
      <c r="G769" s="1"/>
    </row>
    <row r="770" spans="1:7" x14ac:dyDescent="0.25">
      <c r="A770" s="16"/>
      <c r="B770" s="16"/>
      <c r="C770" s="16"/>
      <c r="D770" s="1"/>
      <c r="E770" s="1"/>
      <c r="F770" s="1"/>
      <c r="G770" s="1"/>
    </row>
    <row r="771" spans="1:7" x14ac:dyDescent="0.25">
      <c r="A771" s="1"/>
      <c r="B771" s="1"/>
      <c r="C771" s="1"/>
      <c r="D771" s="1"/>
      <c r="E771" s="1"/>
      <c r="F771" s="1"/>
      <c r="G771" s="1"/>
    </row>
    <row r="772" spans="1:7" x14ac:dyDescent="0.25">
      <c r="A772" s="16"/>
      <c r="B772" s="16"/>
      <c r="C772" s="16"/>
      <c r="D772" s="1"/>
      <c r="E772" s="1"/>
      <c r="F772" s="1"/>
      <c r="G772" s="1"/>
    </row>
    <row r="773" spans="1:7" x14ac:dyDescent="0.25">
      <c r="A773" s="1"/>
      <c r="B773" s="1"/>
      <c r="C773" s="1"/>
      <c r="D773" s="1"/>
      <c r="E773" s="1"/>
      <c r="F773" s="1"/>
      <c r="G773" s="1"/>
    </row>
    <row r="774" spans="1:7" x14ac:dyDescent="0.25">
      <c r="A774" s="1"/>
      <c r="B774" s="1"/>
      <c r="C774" s="1"/>
      <c r="D774" s="1"/>
      <c r="E774" s="1"/>
      <c r="F774" s="1"/>
      <c r="G774" s="1"/>
    </row>
    <row r="775" spans="1:7" x14ac:dyDescent="0.25">
      <c r="A775" s="37"/>
      <c r="B775" s="37"/>
      <c r="C775" s="37"/>
      <c r="D775" s="1"/>
      <c r="E775" s="1"/>
      <c r="F775" s="1"/>
      <c r="G775" s="1"/>
    </row>
    <row r="776" spans="1:7" x14ac:dyDescent="0.25">
      <c r="A776" s="16"/>
      <c r="B776" s="16"/>
      <c r="C776" s="16"/>
      <c r="D776" s="1"/>
      <c r="E776" s="1"/>
      <c r="F776" s="1"/>
      <c r="G776" s="1"/>
    </row>
    <row r="777" spans="1:7" x14ac:dyDescent="0.25">
      <c r="A777" s="16"/>
      <c r="B777" s="16"/>
      <c r="C777" s="16"/>
      <c r="D777" s="1"/>
      <c r="E777" s="1"/>
      <c r="F777" s="1"/>
      <c r="G777" s="1"/>
    </row>
    <row r="778" spans="1:7" x14ac:dyDescent="0.25">
      <c r="A778" s="1"/>
      <c r="B778" s="1"/>
      <c r="C778" s="1"/>
      <c r="D778" s="1"/>
      <c r="E778" s="1"/>
      <c r="F778" s="1"/>
      <c r="G778" s="1"/>
    </row>
    <row r="779" spans="1:7" x14ac:dyDescent="0.25">
      <c r="A779" s="16"/>
      <c r="B779" s="16"/>
      <c r="C779" s="16"/>
      <c r="D779" s="1"/>
      <c r="E779" s="1"/>
      <c r="F779" s="1"/>
      <c r="G779" s="1"/>
    </row>
    <row r="780" spans="1:7" x14ac:dyDescent="0.25">
      <c r="A780" s="1"/>
      <c r="B780" s="1"/>
      <c r="C780" s="1"/>
      <c r="D780" s="1"/>
      <c r="E780" s="1"/>
      <c r="F780" s="1"/>
      <c r="G780" s="1"/>
    </row>
    <row r="781" spans="1:7" x14ac:dyDescent="0.25">
      <c r="A781" s="1"/>
      <c r="B781" s="1"/>
      <c r="C781" s="1"/>
      <c r="D781" s="1"/>
      <c r="E781" s="1"/>
      <c r="F781" s="1"/>
      <c r="G781" s="1"/>
    </row>
    <row r="782" spans="1:7" x14ac:dyDescent="0.25">
      <c r="A782" s="37"/>
      <c r="B782" s="37"/>
      <c r="C782" s="37"/>
      <c r="D782" s="1"/>
      <c r="E782" s="1"/>
      <c r="F782" s="1"/>
      <c r="G782" s="1"/>
    </row>
    <row r="783" spans="1:7" x14ac:dyDescent="0.25">
      <c r="A783" s="16"/>
      <c r="B783" s="16"/>
      <c r="C783" s="16"/>
      <c r="D783" s="1"/>
      <c r="E783" s="1"/>
      <c r="F783" s="1"/>
      <c r="G783" s="1"/>
    </row>
    <row r="784" spans="1:7" x14ac:dyDescent="0.25">
      <c r="A784" s="16"/>
      <c r="B784" s="16"/>
      <c r="C784" s="16"/>
      <c r="D784" s="1"/>
      <c r="E784" s="1"/>
      <c r="F784" s="1"/>
      <c r="G784" s="1"/>
    </row>
    <row r="785" spans="1:7" x14ac:dyDescent="0.25">
      <c r="A785" s="1"/>
      <c r="B785" s="1"/>
      <c r="C785" s="1"/>
      <c r="D785" s="1"/>
      <c r="E785" s="1"/>
      <c r="F785" s="1"/>
      <c r="G785" s="1"/>
    </row>
    <row r="786" spans="1:7" x14ac:dyDescent="0.25">
      <c r="A786" s="16"/>
      <c r="B786" s="16"/>
      <c r="C786" s="16"/>
      <c r="D786" s="1"/>
      <c r="E786" s="1"/>
      <c r="F786" s="1"/>
      <c r="G786" s="1"/>
    </row>
    <row r="787" spans="1:7" x14ac:dyDescent="0.25">
      <c r="A787" s="1"/>
      <c r="B787" s="1"/>
      <c r="C787" s="1"/>
      <c r="D787" s="1"/>
      <c r="E787" s="1"/>
      <c r="F787" s="1"/>
      <c r="G787" s="1"/>
    </row>
    <row r="788" spans="1:7" x14ac:dyDescent="0.25">
      <c r="A788" s="1"/>
      <c r="B788" s="1"/>
      <c r="C788" s="1"/>
      <c r="D788" s="1"/>
      <c r="E788" s="1"/>
      <c r="F788" s="1"/>
      <c r="G788" s="1"/>
    </row>
    <row r="789" spans="1:7" x14ac:dyDescent="0.25">
      <c r="A789" s="37"/>
      <c r="B789" s="37"/>
      <c r="C789" s="37"/>
      <c r="D789" s="1"/>
      <c r="E789" s="1"/>
      <c r="F789" s="1"/>
      <c r="G789" s="1"/>
    </row>
    <row r="790" spans="1:7" x14ac:dyDescent="0.25">
      <c r="A790" s="16"/>
      <c r="B790" s="16"/>
      <c r="C790" s="16"/>
      <c r="D790" s="1"/>
      <c r="E790" s="1"/>
      <c r="F790" s="1"/>
      <c r="G790" s="1"/>
    </row>
    <row r="791" spans="1:7" x14ac:dyDescent="0.25">
      <c r="A791" s="16"/>
      <c r="B791" s="16"/>
      <c r="C791" s="16"/>
      <c r="D791" s="1"/>
      <c r="E791" s="1"/>
      <c r="F791" s="1"/>
      <c r="G791" s="1"/>
    </row>
    <row r="792" spans="1:7" x14ac:dyDescent="0.25">
      <c r="A792" s="1"/>
      <c r="B792" s="1"/>
      <c r="C792" s="1"/>
      <c r="D792" s="1"/>
      <c r="E792" s="1"/>
      <c r="F792" s="1"/>
      <c r="G792" s="1"/>
    </row>
    <row r="793" spans="1:7" x14ac:dyDescent="0.25">
      <c r="A793" s="16"/>
      <c r="B793" s="16"/>
      <c r="C793" s="16"/>
      <c r="D793" s="1"/>
      <c r="E793" s="1"/>
      <c r="F793" s="1"/>
      <c r="G793" s="1"/>
    </row>
    <row r="794" spans="1:7" x14ac:dyDescent="0.25">
      <c r="A794" s="1"/>
      <c r="B794" s="1"/>
      <c r="C794" s="1"/>
      <c r="D794" s="1"/>
      <c r="E794" s="1"/>
      <c r="F794" s="1"/>
      <c r="G794" s="1"/>
    </row>
    <row r="795" spans="1:7" x14ac:dyDescent="0.25">
      <c r="A795" s="1"/>
      <c r="B795" s="1"/>
      <c r="C795" s="1"/>
      <c r="D795" s="1"/>
      <c r="E795" s="1"/>
      <c r="F795" s="1"/>
      <c r="G795" s="1"/>
    </row>
    <row r="796" spans="1:7" x14ac:dyDescent="0.25">
      <c r="A796" s="37"/>
      <c r="B796" s="37"/>
      <c r="C796" s="37"/>
      <c r="D796" s="1"/>
      <c r="E796" s="1"/>
      <c r="F796" s="1"/>
      <c r="G796" s="1"/>
    </row>
    <row r="797" spans="1:7" x14ac:dyDescent="0.25">
      <c r="A797" s="16"/>
      <c r="B797" s="16"/>
      <c r="C797" s="16"/>
      <c r="D797" s="1"/>
      <c r="E797" s="1"/>
      <c r="F797" s="1"/>
      <c r="G797" s="1"/>
    </row>
    <row r="798" spans="1:7" x14ac:dyDescent="0.25">
      <c r="A798" s="16"/>
      <c r="B798" s="16"/>
      <c r="C798" s="16"/>
      <c r="D798" s="1"/>
      <c r="E798" s="1"/>
      <c r="F798" s="1"/>
      <c r="G798" s="1"/>
    </row>
    <row r="799" spans="1:7" x14ac:dyDescent="0.25">
      <c r="A799" s="1"/>
      <c r="B799" s="1"/>
      <c r="C799" s="1"/>
      <c r="D799" s="1"/>
      <c r="E799" s="1"/>
      <c r="F799" s="1"/>
      <c r="G799" s="1"/>
    </row>
    <row r="800" spans="1:7" x14ac:dyDescent="0.25">
      <c r="A800" s="16"/>
      <c r="B800" s="16"/>
      <c r="C800" s="16"/>
      <c r="D800" s="1"/>
      <c r="E800" s="1"/>
      <c r="F800" s="1"/>
      <c r="G800" s="1"/>
    </row>
    <row r="801" spans="1:7" x14ac:dyDescent="0.25">
      <c r="A801" s="1"/>
      <c r="B801" s="1"/>
      <c r="C801" s="1"/>
      <c r="D801" s="1"/>
      <c r="E801" s="1"/>
      <c r="F801" s="1"/>
      <c r="G801" s="1"/>
    </row>
    <row r="802" spans="1:7" x14ac:dyDescent="0.25">
      <c r="A802" s="1"/>
      <c r="B802" s="1"/>
      <c r="C802" s="1"/>
      <c r="D802" s="1"/>
      <c r="E802" s="1"/>
      <c r="F802" s="1"/>
      <c r="G802" s="1"/>
    </row>
    <row r="803" spans="1:7" x14ac:dyDescent="0.25">
      <c r="A803" s="37"/>
      <c r="B803" s="37"/>
      <c r="C803" s="37"/>
      <c r="D803" s="1"/>
      <c r="E803" s="1"/>
      <c r="F803" s="1"/>
      <c r="G803" s="1"/>
    </row>
    <row r="804" spans="1:7" x14ac:dyDescent="0.25">
      <c r="A804" s="16"/>
      <c r="B804" s="16"/>
      <c r="C804" s="16"/>
      <c r="D804" s="1"/>
      <c r="E804" s="1"/>
      <c r="F804" s="1"/>
      <c r="G804" s="1"/>
    </row>
    <row r="805" spans="1:7" x14ac:dyDescent="0.25">
      <c r="A805" s="16"/>
      <c r="B805" s="16"/>
      <c r="C805" s="16"/>
      <c r="D805" s="1"/>
      <c r="E805" s="1"/>
      <c r="F805" s="1"/>
      <c r="G805" s="1"/>
    </row>
    <row r="806" spans="1:7" x14ac:dyDescent="0.25">
      <c r="A806" s="1"/>
      <c r="B806" s="1"/>
      <c r="C806" s="1"/>
      <c r="D806" s="1"/>
      <c r="E806" s="1"/>
      <c r="F806" s="1"/>
      <c r="G806" s="1"/>
    </row>
    <row r="807" spans="1:7" x14ac:dyDescent="0.25">
      <c r="A807" s="16"/>
      <c r="B807" s="16"/>
      <c r="C807" s="16"/>
      <c r="D807" s="1"/>
      <c r="E807" s="1"/>
      <c r="F807" s="1"/>
      <c r="G807" s="1"/>
    </row>
    <row r="808" spans="1:7" x14ac:dyDescent="0.25">
      <c r="A808" s="1"/>
      <c r="B808" s="1"/>
      <c r="C808" s="1"/>
      <c r="D808" s="1"/>
      <c r="E808" s="1"/>
      <c r="F808" s="1"/>
      <c r="G808" s="1"/>
    </row>
    <row r="809" spans="1:7" x14ac:dyDescent="0.25">
      <c r="A809" s="1"/>
      <c r="B809" s="1"/>
      <c r="C809" s="1"/>
      <c r="D809" s="1"/>
      <c r="E809" s="1"/>
      <c r="F809" s="1"/>
      <c r="G809" s="1"/>
    </row>
    <row r="810" spans="1:7" x14ac:dyDescent="0.25">
      <c r="A810" s="37"/>
      <c r="B810" s="37"/>
      <c r="C810" s="37"/>
      <c r="D810" s="1"/>
      <c r="E810" s="1"/>
      <c r="F810" s="1"/>
      <c r="G810" s="1"/>
    </row>
    <row r="811" spans="1:7" x14ac:dyDescent="0.25">
      <c r="A811" s="16"/>
      <c r="B811" s="16"/>
      <c r="C811" s="16"/>
      <c r="D811" s="1"/>
      <c r="E811" s="1"/>
      <c r="F811" s="1"/>
      <c r="G811" s="1"/>
    </row>
    <row r="812" spans="1:7" x14ac:dyDescent="0.25">
      <c r="A812" s="16"/>
      <c r="B812" s="16"/>
      <c r="C812" s="16"/>
      <c r="D812" s="1"/>
      <c r="E812" s="1"/>
      <c r="F812" s="1"/>
      <c r="G812" s="1"/>
    </row>
    <row r="813" spans="1:7" x14ac:dyDescent="0.25">
      <c r="A813" s="1"/>
      <c r="B813" s="1"/>
      <c r="C813" s="1"/>
      <c r="D813" s="1"/>
      <c r="E813" s="1"/>
      <c r="F813" s="1"/>
      <c r="G813" s="1"/>
    </row>
    <row r="814" spans="1:7" x14ac:dyDescent="0.25">
      <c r="A814" s="16"/>
      <c r="B814" s="16"/>
      <c r="C814" s="16"/>
      <c r="D814" s="1"/>
      <c r="E814" s="1"/>
      <c r="F814" s="1"/>
      <c r="G814" s="1"/>
    </row>
    <row r="815" spans="1:7" x14ac:dyDescent="0.25">
      <c r="A815" s="1"/>
      <c r="B815" s="1"/>
      <c r="C815" s="1"/>
      <c r="D815" s="1"/>
      <c r="E815" s="1"/>
      <c r="F815" s="1"/>
      <c r="G815" s="1"/>
    </row>
    <row r="816" spans="1:7" x14ac:dyDescent="0.25">
      <c r="A816" s="1"/>
      <c r="B816" s="1"/>
      <c r="C816" s="1"/>
      <c r="D816" s="1"/>
      <c r="E816" s="1"/>
      <c r="F816" s="1"/>
      <c r="G816" s="1"/>
    </row>
    <row r="817" spans="1:7" x14ac:dyDescent="0.25">
      <c r="A817" s="37"/>
      <c r="B817" s="37"/>
      <c r="C817" s="37"/>
      <c r="D817" s="1"/>
      <c r="E817" s="1"/>
      <c r="F817" s="1"/>
      <c r="G817" s="1"/>
    </row>
    <row r="818" spans="1:7" x14ac:dyDescent="0.25">
      <c r="A818" s="16"/>
      <c r="B818" s="16"/>
      <c r="C818" s="16"/>
      <c r="D818" s="1"/>
      <c r="E818" s="1"/>
      <c r="F818" s="1"/>
      <c r="G818" s="1"/>
    </row>
    <row r="819" spans="1:7" x14ac:dyDescent="0.25">
      <c r="A819" s="16"/>
      <c r="B819" s="16"/>
      <c r="C819" s="16"/>
      <c r="D819" s="1"/>
      <c r="E819" s="1"/>
      <c r="F819" s="1"/>
      <c r="G819" s="1"/>
    </row>
    <row r="820" spans="1:7" x14ac:dyDescent="0.25">
      <c r="A820" s="1"/>
      <c r="B820" s="1"/>
      <c r="C820" s="1"/>
      <c r="D820" s="1"/>
      <c r="E820" s="1"/>
      <c r="F820" s="1"/>
      <c r="G820" s="1"/>
    </row>
    <row r="821" spans="1:7" x14ac:dyDescent="0.25">
      <c r="A821" s="16"/>
      <c r="B821" s="16"/>
      <c r="C821" s="16"/>
      <c r="D821" s="1"/>
      <c r="E821" s="1"/>
      <c r="F821" s="1"/>
      <c r="G821" s="1"/>
    </row>
    <row r="822" spans="1:7" x14ac:dyDescent="0.25">
      <c r="A822" s="1"/>
      <c r="B822" s="1"/>
      <c r="C822" s="1"/>
      <c r="D822" s="1"/>
      <c r="E822" s="1"/>
      <c r="F822" s="1"/>
      <c r="G822" s="1"/>
    </row>
    <row r="823" spans="1:7" x14ac:dyDescent="0.25">
      <c r="A823" s="1"/>
      <c r="B823" s="1"/>
      <c r="C823" s="1"/>
      <c r="D823" s="1"/>
      <c r="E823" s="1"/>
      <c r="F823" s="1"/>
      <c r="G823" s="1"/>
    </row>
    <row r="824" spans="1:7" x14ac:dyDescent="0.25">
      <c r="A824" s="37"/>
      <c r="B824" s="37"/>
      <c r="C824" s="37"/>
      <c r="D824" s="1"/>
      <c r="E824" s="1"/>
      <c r="F824" s="1"/>
      <c r="G824" s="1"/>
    </row>
    <row r="825" spans="1:7" x14ac:dyDescent="0.25">
      <c r="A825" s="16"/>
      <c r="B825" s="16"/>
      <c r="C825" s="16"/>
      <c r="D825" s="1"/>
      <c r="E825" s="1"/>
      <c r="F825" s="1"/>
      <c r="G825" s="1"/>
    </row>
    <row r="826" spans="1:7" x14ac:dyDescent="0.25">
      <c r="A826" s="16"/>
      <c r="B826" s="16"/>
      <c r="C826" s="16"/>
      <c r="D826" s="1"/>
      <c r="E826" s="1"/>
      <c r="F826" s="1"/>
      <c r="G826" s="1"/>
    </row>
    <row r="827" spans="1:7" x14ac:dyDescent="0.25">
      <c r="A827" s="1"/>
      <c r="B827" s="1"/>
      <c r="C827" s="1"/>
      <c r="D827" s="1"/>
      <c r="E827" s="1"/>
      <c r="F827" s="1"/>
      <c r="G827" s="1"/>
    </row>
    <row r="828" spans="1:7" x14ac:dyDescent="0.25">
      <c r="A828" s="16"/>
      <c r="B828" s="16"/>
      <c r="C828" s="16"/>
      <c r="D828" s="1"/>
      <c r="E828" s="1"/>
      <c r="F828" s="1"/>
      <c r="G828" s="1"/>
    </row>
    <row r="829" spans="1:7" x14ac:dyDescent="0.25">
      <c r="A829" s="1"/>
      <c r="B829" s="1"/>
      <c r="C829" s="1"/>
      <c r="D829" s="1"/>
      <c r="E829" s="1"/>
      <c r="F829" s="1"/>
      <c r="G829" s="1"/>
    </row>
    <row r="830" spans="1:7" x14ac:dyDescent="0.25">
      <c r="A830" s="1"/>
      <c r="B830" s="1"/>
      <c r="C830" s="1"/>
      <c r="D830" s="1"/>
      <c r="E830" s="1"/>
      <c r="F830" s="1"/>
      <c r="G830" s="1"/>
    </row>
    <row r="831" spans="1:7" x14ac:dyDescent="0.25">
      <c r="A831" s="37"/>
      <c r="B831" s="37"/>
      <c r="C831" s="37"/>
      <c r="D831" s="1"/>
      <c r="E831" s="1"/>
      <c r="F831" s="1"/>
      <c r="G831" s="1"/>
    </row>
    <row r="832" spans="1:7" x14ac:dyDescent="0.25">
      <c r="A832" s="16"/>
      <c r="B832" s="16"/>
      <c r="C832" s="16"/>
      <c r="D832" s="1"/>
      <c r="E832" s="1"/>
      <c r="F832" s="1"/>
      <c r="G832" s="1"/>
    </row>
    <row r="833" spans="1:7" x14ac:dyDescent="0.25">
      <c r="A833" s="16"/>
      <c r="B833" s="16"/>
      <c r="C833" s="16"/>
      <c r="D833" s="1"/>
      <c r="E833" s="1"/>
      <c r="F833" s="1"/>
      <c r="G833" s="1"/>
    </row>
    <row r="834" spans="1:7" x14ac:dyDescent="0.25">
      <c r="A834" s="1"/>
      <c r="B834" s="1"/>
      <c r="C834" s="1"/>
      <c r="D834" s="1"/>
      <c r="E834" s="1"/>
      <c r="F834" s="1"/>
      <c r="G834" s="1"/>
    </row>
    <row r="835" spans="1:7" x14ac:dyDescent="0.25">
      <c r="A835" s="16"/>
      <c r="B835" s="16"/>
      <c r="C835" s="16"/>
      <c r="D835" s="1"/>
      <c r="E835" s="1"/>
      <c r="F835" s="1"/>
      <c r="G835" s="1"/>
    </row>
    <row r="836" spans="1:7" x14ac:dyDescent="0.25">
      <c r="A836" s="1"/>
      <c r="B836" s="1"/>
      <c r="C836" s="1"/>
      <c r="D836" s="1"/>
      <c r="E836" s="1"/>
      <c r="F836" s="1"/>
      <c r="G836" s="1"/>
    </row>
    <row r="837" spans="1:7" x14ac:dyDescent="0.25">
      <c r="A837" s="1"/>
      <c r="B837" s="1"/>
      <c r="C837" s="1"/>
      <c r="D837" s="1"/>
      <c r="E837" s="1"/>
      <c r="F837" s="1"/>
      <c r="G837" s="1"/>
    </row>
    <row r="838" spans="1:7" x14ac:dyDescent="0.25">
      <c r="A838" s="37"/>
      <c r="B838" s="37"/>
      <c r="C838" s="37"/>
      <c r="D838" s="1"/>
      <c r="E838" s="1"/>
      <c r="F838" s="1"/>
      <c r="G838" s="1"/>
    </row>
    <row r="839" spans="1:7" x14ac:dyDescent="0.25">
      <c r="A839" s="16"/>
      <c r="B839" s="16"/>
      <c r="C839" s="16"/>
      <c r="D839" s="1"/>
      <c r="E839" s="1"/>
      <c r="F839" s="1"/>
      <c r="G839" s="1"/>
    </row>
    <row r="840" spans="1:7" x14ac:dyDescent="0.25">
      <c r="A840" s="16"/>
      <c r="B840" s="16"/>
      <c r="C840" s="16"/>
      <c r="D840" s="1"/>
      <c r="E840" s="1"/>
      <c r="F840" s="1"/>
      <c r="G840" s="1"/>
    </row>
    <row r="841" spans="1:7" x14ac:dyDescent="0.25">
      <c r="A841" s="1"/>
      <c r="B841" s="1"/>
      <c r="C841" s="1"/>
      <c r="D841" s="1"/>
      <c r="E841" s="1"/>
      <c r="F841" s="1"/>
      <c r="G841" s="1"/>
    </row>
    <row r="842" spans="1:7" x14ac:dyDescent="0.25">
      <c r="A842" s="16"/>
      <c r="B842" s="16"/>
      <c r="C842" s="16"/>
      <c r="D842" s="1"/>
      <c r="E842" s="1"/>
      <c r="F842" s="1"/>
      <c r="G842" s="1"/>
    </row>
    <row r="843" spans="1:7" x14ac:dyDescent="0.25">
      <c r="A843" s="1"/>
      <c r="B843" s="1"/>
      <c r="C843" s="1"/>
      <c r="D843" s="1"/>
      <c r="E843" s="1"/>
      <c r="F843" s="1"/>
      <c r="G843" s="1"/>
    </row>
    <row r="844" spans="1:7" x14ac:dyDescent="0.25">
      <c r="A844" s="1"/>
      <c r="B844" s="1"/>
      <c r="C844" s="1"/>
      <c r="D844" s="1"/>
      <c r="E844" s="1"/>
      <c r="F844" s="1"/>
      <c r="G844" s="1"/>
    </row>
    <row r="845" spans="1:7" x14ac:dyDescent="0.25">
      <c r="A845" s="37"/>
      <c r="B845" s="37"/>
      <c r="C845" s="37"/>
      <c r="D845" s="1"/>
      <c r="E845" s="1"/>
      <c r="F845" s="1"/>
      <c r="G845" s="1"/>
    </row>
    <row r="846" spans="1:7" x14ac:dyDescent="0.25">
      <c r="A846" s="16"/>
      <c r="B846" s="16"/>
      <c r="C846" s="16"/>
      <c r="D846" s="1"/>
      <c r="E846" s="1"/>
      <c r="F846" s="1"/>
      <c r="G846" s="1"/>
    </row>
    <row r="847" spans="1:7" x14ac:dyDescent="0.25">
      <c r="A847" s="16"/>
      <c r="B847" s="16"/>
      <c r="C847" s="16"/>
      <c r="D847" s="1"/>
      <c r="E847" s="1"/>
      <c r="F847" s="1"/>
      <c r="G847" s="1"/>
    </row>
    <row r="848" spans="1:7" x14ac:dyDescent="0.25">
      <c r="A848" s="1"/>
      <c r="B848" s="1"/>
      <c r="C848" s="1"/>
      <c r="D848" s="1"/>
      <c r="E848" s="1"/>
      <c r="F848" s="1"/>
      <c r="G848" s="1"/>
    </row>
    <row r="849" spans="1:7" x14ac:dyDescent="0.25">
      <c r="A849" s="16"/>
      <c r="B849" s="16"/>
      <c r="C849" s="16"/>
      <c r="D849" s="1"/>
      <c r="E849" s="1"/>
      <c r="F849" s="1"/>
      <c r="G849" s="1"/>
    </row>
    <row r="850" spans="1:7" x14ac:dyDescent="0.25">
      <c r="A850" s="1"/>
      <c r="B850" s="1"/>
      <c r="C850" s="1"/>
      <c r="D850" s="1"/>
      <c r="E850" s="1"/>
      <c r="F850" s="1"/>
      <c r="G850" s="1"/>
    </row>
    <row r="851" spans="1:7" x14ac:dyDescent="0.25">
      <c r="A851" s="1"/>
      <c r="B851" s="1"/>
      <c r="C851" s="1"/>
      <c r="D851" s="1"/>
      <c r="E851" s="1"/>
      <c r="F851" s="1"/>
      <c r="G851" s="1"/>
    </row>
    <row r="852" spans="1:7" x14ac:dyDescent="0.25">
      <c r="A852" s="37"/>
      <c r="B852" s="37"/>
      <c r="C852" s="37"/>
      <c r="D852" s="1"/>
      <c r="E852" s="1"/>
      <c r="F852" s="1"/>
      <c r="G852" s="1"/>
    </row>
    <row r="853" spans="1:7" x14ac:dyDescent="0.25">
      <c r="A853" s="16"/>
      <c r="B853" s="16"/>
      <c r="C853" s="16"/>
      <c r="D853" s="1"/>
      <c r="E853" s="1"/>
      <c r="F853" s="1"/>
      <c r="G853" s="1"/>
    </row>
    <row r="854" spans="1:7" x14ac:dyDescent="0.25">
      <c r="A854" s="16"/>
      <c r="B854" s="16"/>
      <c r="C854" s="16"/>
      <c r="D854" s="1"/>
      <c r="E854" s="1"/>
      <c r="F854" s="1"/>
      <c r="G854" s="1"/>
    </row>
    <row r="855" spans="1:7" x14ac:dyDescent="0.25">
      <c r="A855" s="1"/>
      <c r="B855" s="1"/>
      <c r="C855" s="1"/>
      <c r="D855" s="1"/>
      <c r="E855" s="1"/>
      <c r="F855" s="1"/>
      <c r="G855" s="1"/>
    </row>
    <row r="856" spans="1:7" x14ac:dyDescent="0.25">
      <c r="A856" s="16"/>
      <c r="B856" s="16"/>
      <c r="C856" s="16"/>
      <c r="D856" s="1"/>
      <c r="E856" s="1"/>
      <c r="F856" s="1"/>
      <c r="G856" s="1"/>
    </row>
    <row r="857" spans="1:7" x14ac:dyDescent="0.25">
      <c r="A857" s="1"/>
      <c r="B857" s="1"/>
      <c r="C857" s="1"/>
      <c r="D857" s="1"/>
      <c r="E857" s="1"/>
      <c r="F857" s="1"/>
      <c r="G857" s="1"/>
    </row>
    <row r="858" spans="1:7" x14ac:dyDescent="0.25">
      <c r="A858" s="1"/>
      <c r="B858" s="1"/>
      <c r="C858" s="1"/>
      <c r="D858" s="1"/>
      <c r="E858" s="1"/>
      <c r="F858" s="1"/>
      <c r="G858" s="1"/>
    </row>
    <row r="859" spans="1:7" x14ac:dyDescent="0.25">
      <c r="A859" s="37"/>
      <c r="B859" s="37"/>
      <c r="C859" s="37"/>
      <c r="D859" s="1"/>
      <c r="E859" s="1"/>
      <c r="F859" s="1"/>
      <c r="G859" s="1"/>
    </row>
    <row r="860" spans="1:7" x14ac:dyDescent="0.25">
      <c r="A860" s="16"/>
      <c r="B860" s="16"/>
      <c r="C860" s="16"/>
      <c r="D860" s="1"/>
      <c r="E860" s="1"/>
      <c r="F860" s="1"/>
      <c r="G860" s="1"/>
    </row>
    <row r="861" spans="1:7" x14ac:dyDescent="0.25">
      <c r="A861" s="16"/>
      <c r="B861" s="16"/>
      <c r="C861" s="16"/>
      <c r="D861" s="1"/>
      <c r="E861" s="1"/>
      <c r="F861" s="1"/>
      <c r="G861" s="1"/>
    </row>
    <row r="862" spans="1:7" x14ac:dyDescent="0.25">
      <c r="A862" s="1"/>
      <c r="B862" s="1"/>
      <c r="C862" s="1"/>
      <c r="D862" s="1"/>
      <c r="E862" s="1"/>
      <c r="F862" s="1"/>
      <c r="G862" s="1"/>
    </row>
    <row r="863" spans="1:7" x14ac:dyDescent="0.25">
      <c r="A863" s="16"/>
      <c r="B863" s="16"/>
      <c r="C863" s="16"/>
      <c r="D863" s="1"/>
      <c r="E863" s="1"/>
      <c r="F863" s="1"/>
      <c r="G863" s="1"/>
    </row>
    <row r="864" spans="1:7" x14ac:dyDescent="0.25">
      <c r="A864" s="1"/>
      <c r="B864" s="1"/>
      <c r="C864" s="1"/>
      <c r="D864" s="1"/>
      <c r="E864" s="1"/>
      <c r="F864" s="1"/>
      <c r="G864" s="1"/>
    </row>
    <row r="865" spans="1:7" x14ac:dyDescent="0.25">
      <c r="A865" s="1"/>
      <c r="B865" s="1"/>
      <c r="C865" s="1"/>
      <c r="D865" s="1"/>
      <c r="E865" s="1"/>
      <c r="F865" s="1"/>
      <c r="G865" s="1"/>
    </row>
    <row r="866" spans="1:7" x14ac:dyDescent="0.25">
      <c r="A866" s="37"/>
      <c r="B866" s="37"/>
      <c r="C866" s="37"/>
      <c r="D866" s="1"/>
      <c r="E866" s="1"/>
      <c r="F866" s="1"/>
      <c r="G866" s="1"/>
    </row>
    <row r="867" spans="1:7" x14ac:dyDescent="0.25">
      <c r="A867" s="16"/>
      <c r="B867" s="16"/>
      <c r="C867" s="16"/>
      <c r="D867" s="1"/>
      <c r="E867" s="1"/>
      <c r="F867" s="1"/>
      <c r="G867" s="1"/>
    </row>
    <row r="868" spans="1:7" x14ac:dyDescent="0.25">
      <c r="A868" s="16"/>
      <c r="B868" s="16"/>
      <c r="C868" s="16"/>
      <c r="D868" s="1"/>
      <c r="E868" s="1"/>
      <c r="F868" s="1"/>
      <c r="G868" s="1"/>
    </row>
    <row r="869" spans="1:7" x14ac:dyDescent="0.25">
      <c r="A869" s="1"/>
      <c r="B869" s="1"/>
      <c r="C869" s="1"/>
      <c r="D869" s="1"/>
      <c r="E869" s="1"/>
      <c r="F869" s="1"/>
      <c r="G869" s="1"/>
    </row>
    <row r="870" spans="1:7" x14ac:dyDescent="0.25">
      <c r="A870" s="16"/>
      <c r="B870" s="16"/>
      <c r="C870" s="16"/>
      <c r="D870" s="1"/>
      <c r="E870" s="1"/>
      <c r="F870" s="1"/>
      <c r="G870" s="1"/>
    </row>
    <row r="871" spans="1:7" x14ac:dyDescent="0.25">
      <c r="A871" s="1"/>
      <c r="B871" s="1"/>
      <c r="C871" s="1"/>
      <c r="D871" s="1"/>
      <c r="E871" s="1"/>
      <c r="F871" s="1"/>
      <c r="G871" s="1"/>
    </row>
    <row r="872" spans="1:7" x14ac:dyDescent="0.25">
      <c r="A872" s="1"/>
      <c r="B872" s="1"/>
      <c r="C872" s="1"/>
      <c r="D872" s="1"/>
      <c r="E872" s="1"/>
      <c r="F872" s="1"/>
      <c r="G872" s="1"/>
    </row>
    <row r="873" spans="1:7" x14ac:dyDescent="0.25">
      <c r="A873" s="37"/>
      <c r="B873" s="37"/>
      <c r="C873" s="37"/>
      <c r="D873" s="1"/>
      <c r="E873" s="1"/>
      <c r="F873" s="1"/>
      <c r="G873" s="1"/>
    </row>
    <row r="874" spans="1:7" x14ac:dyDescent="0.25">
      <c r="A874" s="16"/>
      <c r="B874" s="16"/>
      <c r="C874" s="16"/>
      <c r="D874" s="1"/>
      <c r="E874" s="1"/>
      <c r="F874" s="1"/>
      <c r="G874" s="1"/>
    </row>
    <row r="875" spans="1:7" x14ac:dyDescent="0.25">
      <c r="A875" s="16"/>
      <c r="B875" s="16"/>
      <c r="C875" s="16"/>
      <c r="D875" s="1"/>
      <c r="E875" s="1"/>
      <c r="F875" s="1"/>
      <c r="G875" s="1"/>
    </row>
    <row r="876" spans="1:7" x14ac:dyDescent="0.25">
      <c r="A876" s="1"/>
      <c r="B876" s="1"/>
      <c r="C876" s="1"/>
      <c r="D876" s="1"/>
      <c r="E876" s="1"/>
      <c r="F876" s="1"/>
      <c r="G876" s="1"/>
    </row>
    <row r="877" spans="1:7" x14ac:dyDescent="0.25">
      <c r="A877" s="16"/>
      <c r="B877" s="16"/>
      <c r="C877" s="16"/>
      <c r="D877" s="1"/>
      <c r="E877" s="1"/>
      <c r="F877" s="1"/>
      <c r="G877" s="1"/>
    </row>
    <row r="878" spans="1:7" x14ac:dyDescent="0.25">
      <c r="A878" s="1"/>
      <c r="B878" s="1"/>
      <c r="C878" s="1"/>
      <c r="D878" s="1"/>
      <c r="E878" s="1"/>
      <c r="F878" s="1"/>
      <c r="G878" s="1"/>
    </row>
    <row r="879" spans="1:7" x14ac:dyDescent="0.25">
      <c r="A879" s="1"/>
      <c r="B879" s="1"/>
      <c r="C879" s="1"/>
      <c r="D879" s="1"/>
      <c r="E879" s="1"/>
      <c r="F879" s="1"/>
      <c r="G879" s="1"/>
    </row>
    <row r="880" spans="1:7" x14ac:dyDescent="0.25">
      <c r="A880" s="37"/>
      <c r="B880" s="37"/>
      <c r="C880" s="37"/>
      <c r="D880" s="1"/>
      <c r="E880" s="1"/>
      <c r="F880" s="1"/>
      <c r="G880" s="1"/>
    </row>
    <row r="881" spans="1:7" x14ac:dyDescent="0.25">
      <c r="A881" s="16"/>
      <c r="B881" s="16"/>
      <c r="C881" s="16"/>
      <c r="D881" s="1"/>
      <c r="E881" s="1"/>
      <c r="F881" s="1"/>
      <c r="G881" s="1"/>
    </row>
    <row r="882" spans="1:7" x14ac:dyDescent="0.25">
      <c r="A882" s="16"/>
      <c r="B882" s="16"/>
      <c r="C882" s="16"/>
      <c r="D882" s="1"/>
      <c r="E882" s="1"/>
      <c r="F882" s="1"/>
      <c r="G882" s="1"/>
    </row>
    <row r="883" spans="1:7" x14ac:dyDescent="0.25">
      <c r="A883" s="1"/>
      <c r="B883" s="1"/>
      <c r="C883" s="1"/>
      <c r="D883" s="1"/>
      <c r="E883" s="1"/>
      <c r="F883" s="1"/>
      <c r="G883" s="1"/>
    </row>
    <row r="884" spans="1:7" x14ac:dyDescent="0.25">
      <c r="A884" s="16"/>
      <c r="B884" s="16"/>
      <c r="C884" s="16"/>
      <c r="D884" s="1"/>
      <c r="E884" s="1"/>
      <c r="F884" s="1"/>
      <c r="G884" s="1"/>
    </row>
    <row r="885" spans="1:7" x14ac:dyDescent="0.25">
      <c r="A885" s="1"/>
      <c r="B885" s="1"/>
      <c r="C885" s="1"/>
      <c r="D885" s="1"/>
      <c r="E885" s="1"/>
      <c r="F885" s="1"/>
      <c r="G885" s="1"/>
    </row>
    <row r="886" spans="1:7" x14ac:dyDescent="0.25">
      <c r="A886" s="1"/>
      <c r="B886" s="1"/>
      <c r="C886" s="1"/>
      <c r="D886" s="1"/>
      <c r="E886" s="1"/>
      <c r="F886" s="1"/>
      <c r="G886" s="1"/>
    </row>
    <row r="887" spans="1:7" x14ac:dyDescent="0.25">
      <c r="A887" s="37"/>
      <c r="B887" s="37"/>
      <c r="C887" s="37"/>
      <c r="D887" s="1"/>
      <c r="E887" s="1"/>
      <c r="F887" s="1"/>
      <c r="G887" s="1"/>
    </row>
  </sheetData>
  <mergeCells count="54">
    <mergeCell ref="D32:F32"/>
    <mergeCell ref="D33:F33"/>
    <mergeCell ref="A38:J38"/>
    <mergeCell ref="A29:J29"/>
    <mergeCell ref="A15:J15"/>
    <mergeCell ref="D16:F16"/>
    <mergeCell ref="D17:F17"/>
    <mergeCell ref="D18:F18"/>
    <mergeCell ref="D19:F19"/>
    <mergeCell ref="D20:F20"/>
    <mergeCell ref="D21:F21"/>
    <mergeCell ref="D22:F22"/>
    <mergeCell ref="D23:F23"/>
    <mergeCell ref="G48:H48"/>
    <mergeCell ref="G49:H49"/>
    <mergeCell ref="A55:J55"/>
    <mergeCell ref="C48:F48"/>
    <mergeCell ref="A52:F52"/>
    <mergeCell ref="A57:J57"/>
    <mergeCell ref="A53:E53"/>
    <mergeCell ref="A60:K60"/>
    <mergeCell ref="A58:J58"/>
    <mergeCell ref="A59:J59"/>
    <mergeCell ref="C46:F46"/>
    <mergeCell ref="G46:H46"/>
    <mergeCell ref="C47:F47"/>
    <mergeCell ref="G47:H47"/>
    <mergeCell ref="D39:F39"/>
    <mergeCell ref="D40:F40"/>
    <mergeCell ref="D41:F41"/>
    <mergeCell ref="C45:F45"/>
    <mergeCell ref="G45:H45"/>
    <mergeCell ref="A6:J6"/>
    <mergeCell ref="D35:F35"/>
    <mergeCell ref="D8:F8"/>
    <mergeCell ref="D9:F9"/>
    <mergeCell ref="D10:F10"/>
    <mergeCell ref="D11:F11"/>
    <mergeCell ref="D24:F24"/>
    <mergeCell ref="D25:F25"/>
    <mergeCell ref="D34:F34"/>
    <mergeCell ref="D7:F7"/>
    <mergeCell ref="D26:F26"/>
    <mergeCell ref="D27:F27"/>
    <mergeCell ref="A30:J30"/>
    <mergeCell ref="D31:F31"/>
    <mergeCell ref="D12:F12"/>
    <mergeCell ref="A14:J14"/>
    <mergeCell ref="A5:J5"/>
    <mergeCell ref="A1:D1"/>
    <mergeCell ref="F1:J1"/>
    <mergeCell ref="A2:J2"/>
    <mergeCell ref="A3:J3"/>
    <mergeCell ref="A4:J4"/>
  </mergeCells>
  <printOptions horizontalCentered="1"/>
  <pageMargins left="0.43307086614173229" right="0.31496062992125984" top="0.74803149606299213" bottom="0.31496062992125984" header="0.31496062992125984" footer="0.23622047244094491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7"/>
  <sheetViews>
    <sheetView showGridLines="0" tabSelected="1" topLeftCell="A31" zoomScale="87" zoomScaleNormal="87" workbookViewId="0">
      <selection activeCell="A55" sqref="A55"/>
    </sheetView>
  </sheetViews>
  <sheetFormatPr defaultRowHeight="15" x14ac:dyDescent="0.25"/>
  <cols>
    <col min="1" max="1" width="5.5703125" customWidth="1"/>
    <col min="2" max="2" width="8.85546875" customWidth="1"/>
    <col min="3" max="3" width="9.28515625" customWidth="1"/>
    <col min="6" max="6" width="16.5703125" bestFit="1" customWidth="1"/>
    <col min="7" max="7" width="7.42578125" customWidth="1"/>
    <col min="8" max="8" width="58.85546875" customWidth="1"/>
    <col min="9" max="9" width="14" customWidth="1"/>
    <col min="10" max="10" width="14.28515625" customWidth="1"/>
    <col min="11" max="11" width="17.28515625" customWidth="1"/>
    <col min="12" max="12" width="4.28515625" customWidth="1"/>
    <col min="13" max="13" width="6.28515625" customWidth="1"/>
    <col min="14" max="14" width="14.5703125" customWidth="1"/>
    <col min="15" max="15" width="16.5703125" customWidth="1"/>
    <col min="16" max="16" width="13.28515625" customWidth="1"/>
    <col min="17" max="17" width="14.85546875" customWidth="1"/>
    <col min="18" max="18" width="15.140625" customWidth="1"/>
    <col min="19" max="19" width="12.5703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87" customHeight="1" x14ac:dyDescent="0.25">
      <c r="A1" s="351"/>
      <c r="B1" s="352"/>
      <c r="C1" s="352"/>
      <c r="D1" s="352"/>
      <c r="E1" s="55"/>
      <c r="F1" s="359" t="s">
        <v>173</v>
      </c>
      <c r="G1" s="359"/>
      <c r="H1" s="359"/>
      <c r="I1" s="359"/>
      <c r="J1" s="359"/>
      <c r="K1" s="360"/>
      <c r="L1" s="15"/>
      <c r="M1" s="15"/>
    </row>
    <row r="2" spans="1:21" ht="15" customHeight="1" x14ac:dyDescent="0.25">
      <c r="A2" s="361" t="s">
        <v>248</v>
      </c>
      <c r="B2" s="362"/>
      <c r="C2" s="362"/>
      <c r="D2" s="362"/>
      <c r="E2" s="363"/>
      <c r="F2" s="363"/>
      <c r="G2" s="363"/>
      <c r="H2" s="363"/>
      <c r="I2" s="363"/>
      <c r="J2" s="363"/>
      <c r="K2" s="364"/>
      <c r="L2" s="15"/>
      <c r="M2" s="15"/>
    </row>
    <row r="3" spans="1:21" ht="15" customHeight="1" x14ac:dyDescent="0.25">
      <c r="A3" s="365" t="s">
        <v>247</v>
      </c>
      <c r="B3" s="363"/>
      <c r="C3" s="363"/>
      <c r="D3" s="363"/>
      <c r="E3" s="363"/>
      <c r="F3" s="363"/>
      <c r="G3" s="363"/>
      <c r="H3" s="363"/>
      <c r="I3" s="363"/>
      <c r="J3" s="363"/>
      <c r="K3" s="364"/>
      <c r="L3" s="15"/>
      <c r="M3" s="15"/>
    </row>
    <row r="4" spans="1:21" ht="15" customHeight="1" x14ac:dyDescent="0.25">
      <c r="A4" s="365" t="s">
        <v>0</v>
      </c>
      <c r="B4" s="363"/>
      <c r="C4" s="363"/>
      <c r="D4" s="363"/>
      <c r="E4" s="363"/>
      <c r="F4" s="363"/>
      <c r="G4" s="363"/>
      <c r="H4" s="363"/>
      <c r="I4" s="363"/>
      <c r="J4" s="363"/>
      <c r="K4" s="364"/>
      <c r="L4" s="15"/>
      <c r="M4" s="15"/>
      <c r="P4" s="1"/>
    </row>
    <row r="5" spans="1:21" ht="30" customHeight="1" x14ac:dyDescent="0.25">
      <c r="A5" s="366" t="s">
        <v>190</v>
      </c>
      <c r="B5" s="367"/>
      <c r="C5" s="367"/>
      <c r="D5" s="367"/>
      <c r="E5" s="367"/>
      <c r="F5" s="367"/>
      <c r="G5" s="367"/>
      <c r="H5" s="367"/>
      <c r="I5" s="367"/>
      <c r="J5" s="367"/>
      <c r="K5" s="368"/>
      <c r="L5" s="15"/>
      <c r="M5" s="15"/>
      <c r="Q5" s="379"/>
      <c r="R5" s="379"/>
      <c r="S5" s="379"/>
      <c r="T5" s="379"/>
      <c r="U5" s="379"/>
    </row>
    <row r="6" spans="1:21" ht="30" customHeight="1" x14ac:dyDescent="0.25">
      <c r="A6" s="353" t="s">
        <v>185</v>
      </c>
      <c r="B6" s="354"/>
      <c r="C6" s="354"/>
      <c r="D6" s="354"/>
      <c r="E6" s="354"/>
      <c r="F6" s="354"/>
      <c r="G6" s="354"/>
      <c r="H6" s="354"/>
      <c r="I6" s="354"/>
      <c r="J6" s="354"/>
      <c r="K6" s="355"/>
      <c r="L6" s="15"/>
      <c r="M6" s="15"/>
      <c r="Q6" s="186"/>
      <c r="R6" s="186"/>
      <c r="S6" s="186"/>
      <c r="T6" s="186"/>
      <c r="U6" s="186"/>
    </row>
    <row r="7" spans="1:21" ht="30" customHeight="1" x14ac:dyDescent="0.25">
      <c r="A7" s="43" t="s">
        <v>54</v>
      </c>
      <c r="B7" s="182" t="s">
        <v>2</v>
      </c>
      <c r="C7" s="182" t="s">
        <v>3</v>
      </c>
      <c r="D7" s="356" t="s">
        <v>174</v>
      </c>
      <c r="E7" s="357"/>
      <c r="F7" s="358"/>
      <c r="G7" s="182" t="s">
        <v>4</v>
      </c>
      <c r="H7" s="182" t="s">
        <v>5</v>
      </c>
      <c r="I7" s="182" t="s">
        <v>6</v>
      </c>
      <c r="J7" s="44" t="s">
        <v>12</v>
      </c>
      <c r="K7" s="44" t="s">
        <v>13</v>
      </c>
      <c r="L7" s="15"/>
      <c r="M7" s="15"/>
      <c r="Q7" s="186"/>
      <c r="R7" s="186"/>
      <c r="S7" s="186"/>
      <c r="T7" s="186"/>
      <c r="U7" s="186"/>
    </row>
    <row r="8" spans="1:21" ht="30" customHeight="1" x14ac:dyDescent="0.25">
      <c r="A8" s="187" t="s">
        <v>217</v>
      </c>
      <c r="B8" s="192" t="s">
        <v>176</v>
      </c>
      <c r="C8" s="192">
        <v>42496</v>
      </c>
      <c r="D8" s="346" t="s">
        <v>177</v>
      </c>
      <c r="E8" s="346"/>
      <c r="F8" s="346"/>
      <c r="G8" s="203" t="s">
        <v>8</v>
      </c>
      <c r="H8" s="204" t="s">
        <v>187</v>
      </c>
      <c r="I8" s="205">
        <f>'DADOS RECAPEMENTO'!A13*'DADOS RECAPEMENTO'!C13</f>
        <v>985.57399999999996</v>
      </c>
      <c r="J8" s="205">
        <v>445.29</v>
      </c>
      <c r="K8" s="205">
        <f>J8*I8</f>
        <v>438866.24645999999</v>
      </c>
      <c r="L8" s="15"/>
      <c r="M8" s="15"/>
      <c r="Q8" s="186"/>
      <c r="R8" s="186"/>
      <c r="S8" s="186"/>
      <c r="T8" s="186"/>
      <c r="U8" s="186"/>
    </row>
    <row r="9" spans="1:21" ht="30" customHeight="1" x14ac:dyDescent="0.25">
      <c r="A9" s="187" t="s">
        <v>218</v>
      </c>
      <c r="B9" s="192" t="s">
        <v>176</v>
      </c>
      <c r="C9" s="192">
        <v>40455</v>
      </c>
      <c r="D9" s="347" t="s">
        <v>178</v>
      </c>
      <c r="E9" s="348"/>
      <c r="F9" s="349"/>
      <c r="G9" s="192" t="s">
        <v>179</v>
      </c>
      <c r="H9" s="204" t="s">
        <v>180</v>
      </c>
      <c r="I9" s="205">
        <f>(((I8*'DADOS RECAPEMENTO'!E13)*('DADOS RECAPEMENTO'!L13))/'DADOS RECAPEMENTO'!A15)*'DADOS RECAPEMENTO'!J13</f>
        <v>43886.540168228559</v>
      </c>
      <c r="J9" s="205">
        <v>1.46</v>
      </c>
      <c r="K9" s="205">
        <f t="shared" ref="K9:K12" si="0">J9*I9</f>
        <v>64074.348645613696</v>
      </c>
      <c r="L9" s="15"/>
      <c r="M9" s="15"/>
      <c r="Q9" s="186"/>
      <c r="R9" s="186"/>
      <c r="S9" s="186"/>
      <c r="T9" s="186"/>
      <c r="U9" s="186"/>
    </row>
    <row r="10" spans="1:21" ht="30" customHeight="1" x14ac:dyDescent="0.25">
      <c r="A10" s="187" t="s">
        <v>219</v>
      </c>
      <c r="B10" s="192" t="s">
        <v>176</v>
      </c>
      <c r="C10" s="192">
        <v>44201</v>
      </c>
      <c r="D10" s="350" t="s">
        <v>14</v>
      </c>
      <c r="E10" s="350"/>
      <c r="F10" s="350"/>
      <c r="G10" s="192" t="s">
        <v>7</v>
      </c>
      <c r="H10" s="192" t="s">
        <v>188</v>
      </c>
      <c r="I10" s="205">
        <f>'DADOS RECAPEMENTO'!A13</f>
        <v>24639.35</v>
      </c>
      <c r="J10" s="205">
        <v>0.43</v>
      </c>
      <c r="K10" s="205">
        <f t="shared" si="0"/>
        <v>10594.920499999998</v>
      </c>
      <c r="L10" s="15"/>
      <c r="M10" s="15"/>
      <c r="Q10" s="186"/>
      <c r="R10" s="186"/>
      <c r="S10" s="186"/>
      <c r="T10" s="186"/>
      <c r="U10" s="186"/>
    </row>
    <row r="11" spans="1:21" ht="30" customHeight="1" x14ac:dyDescent="0.25">
      <c r="A11" s="187" t="s">
        <v>220</v>
      </c>
      <c r="B11" s="192" t="s">
        <v>176</v>
      </c>
      <c r="C11" s="192">
        <v>40460</v>
      </c>
      <c r="D11" s="369" t="s">
        <v>181</v>
      </c>
      <c r="E11" s="370"/>
      <c r="F11" s="371"/>
      <c r="G11" s="192" t="s">
        <v>182</v>
      </c>
      <c r="H11" s="204" t="s">
        <v>183</v>
      </c>
      <c r="I11" s="205">
        <f>I8*'DADOS RECAPEMENTO'!E13*'DADOS RECAPEMENTO'!G13</f>
        <v>93195.877439999982</v>
      </c>
      <c r="J11" s="205">
        <v>0.97</v>
      </c>
      <c r="K11" s="205">
        <f t="shared" si="0"/>
        <v>90400.001116799976</v>
      </c>
      <c r="L11" s="15"/>
      <c r="M11" s="15"/>
      <c r="Q11" s="186"/>
      <c r="R11" s="186"/>
      <c r="S11" s="186"/>
      <c r="T11" s="186"/>
      <c r="U11" s="186"/>
    </row>
    <row r="12" spans="1:21" ht="30" customHeight="1" x14ac:dyDescent="0.25">
      <c r="A12" s="200" t="s">
        <v>221</v>
      </c>
      <c r="B12" s="192" t="s">
        <v>176</v>
      </c>
      <c r="C12" s="192">
        <v>42400</v>
      </c>
      <c r="D12" s="343" t="s">
        <v>184</v>
      </c>
      <c r="E12" s="344"/>
      <c r="F12" s="345"/>
      <c r="G12" s="192" t="s">
        <v>8</v>
      </c>
      <c r="H12" s="204" t="s">
        <v>187</v>
      </c>
      <c r="I12" s="205">
        <f>I8</f>
        <v>985.57399999999996</v>
      </c>
      <c r="J12" s="205">
        <v>271.11</v>
      </c>
      <c r="K12" s="205">
        <f t="shared" si="0"/>
        <v>267198.96714000002</v>
      </c>
      <c r="L12" s="15"/>
      <c r="M12" s="15"/>
      <c r="Q12" s="193"/>
      <c r="R12" s="193"/>
      <c r="S12" s="193"/>
      <c r="T12" s="193"/>
      <c r="U12" s="193"/>
    </row>
    <row r="13" spans="1:21" ht="16.899999999999999" customHeight="1" x14ac:dyDescent="0.25">
      <c r="A13" s="200"/>
      <c r="B13" s="201"/>
      <c r="C13" s="201"/>
      <c r="D13" s="201"/>
      <c r="E13" s="201"/>
      <c r="F13" s="201"/>
      <c r="G13" s="201"/>
      <c r="H13" s="201"/>
      <c r="I13" s="202"/>
      <c r="J13" s="47" t="s">
        <v>19</v>
      </c>
      <c r="K13" s="194">
        <f>SUM(K8:K12)</f>
        <v>871134.48386241379</v>
      </c>
      <c r="L13" s="15"/>
      <c r="M13" s="15"/>
      <c r="Q13" s="193"/>
      <c r="R13" s="193"/>
      <c r="S13" s="193"/>
      <c r="T13" s="193"/>
      <c r="U13" s="193"/>
    </row>
    <row r="14" spans="1:21" ht="21.6" customHeight="1" x14ac:dyDescent="0.25">
      <c r="A14" s="200"/>
      <c r="B14" s="201"/>
      <c r="C14" s="201"/>
      <c r="D14" s="201"/>
      <c r="E14" s="201"/>
      <c r="F14" s="201"/>
      <c r="G14" s="201"/>
      <c r="H14" s="201"/>
      <c r="I14" s="202"/>
      <c r="J14" s="210"/>
      <c r="K14" s="211"/>
      <c r="L14" s="15"/>
      <c r="M14" s="15"/>
      <c r="Q14" s="196"/>
      <c r="R14" s="196"/>
      <c r="S14" s="196"/>
      <c r="T14" s="196"/>
      <c r="U14" s="196"/>
    </row>
    <row r="15" spans="1:21" ht="21.6" customHeight="1" x14ac:dyDescent="0.25">
      <c r="A15" s="353" t="s">
        <v>201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5"/>
      <c r="L15" s="15"/>
      <c r="M15" s="15"/>
      <c r="Q15" s="196"/>
      <c r="R15" s="196"/>
      <c r="S15" s="196"/>
      <c r="T15" s="196"/>
      <c r="U15" s="196"/>
    </row>
    <row r="16" spans="1:21" ht="21.6" customHeight="1" x14ac:dyDescent="0.25">
      <c r="A16" s="43" t="s">
        <v>53</v>
      </c>
      <c r="B16" s="197" t="s">
        <v>2</v>
      </c>
      <c r="C16" s="197" t="s">
        <v>3</v>
      </c>
      <c r="D16" s="356" t="s">
        <v>174</v>
      </c>
      <c r="E16" s="357"/>
      <c r="F16" s="358"/>
      <c r="G16" s="197" t="s">
        <v>4</v>
      </c>
      <c r="H16" s="197" t="s">
        <v>5</v>
      </c>
      <c r="I16" s="197" t="s">
        <v>6</v>
      </c>
      <c r="J16" s="44" t="s">
        <v>12</v>
      </c>
      <c r="K16" s="44" t="s">
        <v>13</v>
      </c>
      <c r="L16" s="15"/>
      <c r="M16" s="15"/>
      <c r="Q16" s="196"/>
      <c r="R16" s="196"/>
      <c r="S16" s="196"/>
      <c r="T16" s="196"/>
      <c r="U16" s="196"/>
    </row>
    <row r="17" spans="1:21" ht="29.45" customHeight="1" x14ac:dyDescent="0.25">
      <c r="A17" s="198" t="s">
        <v>1</v>
      </c>
      <c r="B17" s="198" t="s">
        <v>176</v>
      </c>
      <c r="C17" s="198">
        <v>40425</v>
      </c>
      <c r="D17" s="343" t="s">
        <v>191</v>
      </c>
      <c r="E17" s="344"/>
      <c r="F17" s="345"/>
      <c r="G17" s="203" t="s">
        <v>8</v>
      </c>
      <c r="H17" s="204" t="s">
        <v>216</v>
      </c>
      <c r="I17" s="205">
        <v>320</v>
      </c>
      <c r="J17" s="205">
        <v>9.92</v>
      </c>
      <c r="K17" s="205">
        <f>J17*I17</f>
        <v>3174.4</v>
      </c>
      <c r="L17" s="15"/>
      <c r="M17" s="15"/>
      <c r="Q17" s="196"/>
      <c r="R17" s="196"/>
      <c r="S17" s="196"/>
      <c r="T17" s="196"/>
      <c r="U17" s="196"/>
    </row>
    <row r="18" spans="1:21" ht="29.45" customHeight="1" x14ac:dyDescent="0.25">
      <c r="A18" s="198" t="s">
        <v>51</v>
      </c>
      <c r="B18" s="198" t="s">
        <v>176</v>
      </c>
      <c r="C18" s="198">
        <v>40430</v>
      </c>
      <c r="D18" s="343" t="s">
        <v>192</v>
      </c>
      <c r="E18" s="344"/>
      <c r="F18" s="345"/>
      <c r="G18" s="203" t="s">
        <v>10</v>
      </c>
      <c r="H18" s="204" t="s">
        <v>202</v>
      </c>
      <c r="I18" s="205">
        <v>1456</v>
      </c>
      <c r="J18" s="205">
        <v>3.42</v>
      </c>
      <c r="K18" s="205">
        <f t="shared" ref="K18:K27" si="1">J18*I18</f>
        <v>4979.5199999999995</v>
      </c>
      <c r="L18" s="15"/>
      <c r="M18" s="15"/>
      <c r="Q18" s="196"/>
      <c r="R18" s="196"/>
      <c r="S18" s="196"/>
      <c r="T18" s="196"/>
      <c r="U18" s="196"/>
    </row>
    <row r="19" spans="1:21" ht="29.45" customHeight="1" x14ac:dyDescent="0.25">
      <c r="A19" s="198" t="s">
        <v>63</v>
      </c>
      <c r="B19" s="198" t="s">
        <v>176</v>
      </c>
      <c r="C19" s="198">
        <v>44100</v>
      </c>
      <c r="D19" s="343" t="s">
        <v>194</v>
      </c>
      <c r="E19" s="344"/>
      <c r="F19" s="345"/>
      <c r="G19" s="203" t="s">
        <v>8</v>
      </c>
      <c r="H19" s="204" t="s">
        <v>204</v>
      </c>
      <c r="I19" s="205">
        <v>320</v>
      </c>
      <c r="J19" s="205">
        <v>8.24</v>
      </c>
      <c r="K19" s="205">
        <f t="shared" si="1"/>
        <v>2636.8</v>
      </c>
      <c r="L19" s="15"/>
      <c r="M19" s="15"/>
      <c r="Q19" s="196"/>
      <c r="R19" s="196"/>
      <c r="S19" s="196"/>
      <c r="T19" s="196"/>
      <c r="U19" s="196"/>
    </row>
    <row r="20" spans="1:21" ht="29.45" customHeight="1" x14ac:dyDescent="0.25">
      <c r="A20" s="198" t="s">
        <v>222</v>
      </c>
      <c r="B20" s="198" t="s">
        <v>176</v>
      </c>
      <c r="C20" s="198">
        <v>44102</v>
      </c>
      <c r="D20" s="343" t="s">
        <v>195</v>
      </c>
      <c r="E20" s="344"/>
      <c r="F20" s="345"/>
      <c r="G20" s="203" t="s">
        <v>10</v>
      </c>
      <c r="H20" s="204" t="s">
        <v>205</v>
      </c>
      <c r="I20" s="205">
        <f>I19*'DADOS RECAPEMENTO'!J15*'DADOS RECAPEMENTO'!L15</f>
        <v>5990.4</v>
      </c>
      <c r="J20" s="205">
        <v>3.34</v>
      </c>
      <c r="K20" s="205">
        <f t="shared" si="1"/>
        <v>20007.935999999998</v>
      </c>
      <c r="L20" s="15"/>
      <c r="M20" s="15"/>
      <c r="Q20" s="196"/>
      <c r="R20" s="196"/>
      <c r="S20" s="196"/>
      <c r="T20" s="196"/>
      <c r="U20" s="196"/>
    </row>
    <row r="21" spans="1:21" ht="29.45" customHeight="1" x14ac:dyDescent="0.25">
      <c r="A21" s="198" t="s">
        <v>223</v>
      </c>
      <c r="B21" s="198" t="s">
        <v>176</v>
      </c>
      <c r="C21" s="198">
        <v>40305</v>
      </c>
      <c r="D21" s="343" t="s">
        <v>193</v>
      </c>
      <c r="E21" s="344"/>
      <c r="F21" s="345"/>
      <c r="G21" s="203" t="s">
        <v>7</v>
      </c>
      <c r="H21" s="204" t="s">
        <v>207</v>
      </c>
      <c r="I21" s="205">
        <v>533.33000000000004</v>
      </c>
      <c r="J21" s="205">
        <v>0.4</v>
      </c>
      <c r="K21" s="205">
        <f t="shared" si="1"/>
        <v>213.33200000000002</v>
      </c>
      <c r="L21" s="15"/>
      <c r="M21" s="15"/>
      <c r="Q21" s="196"/>
      <c r="R21" s="196"/>
      <c r="S21" s="196"/>
      <c r="T21" s="196"/>
      <c r="U21" s="196"/>
    </row>
    <row r="22" spans="1:21" ht="29.45" customHeight="1" x14ac:dyDescent="0.25">
      <c r="A22" s="198" t="s">
        <v>224</v>
      </c>
      <c r="B22" s="198" t="s">
        <v>176</v>
      </c>
      <c r="C22" s="198">
        <v>45435</v>
      </c>
      <c r="D22" s="343" t="s">
        <v>196</v>
      </c>
      <c r="E22" s="344"/>
      <c r="F22" s="345"/>
      <c r="G22" s="203" t="s">
        <v>8</v>
      </c>
      <c r="H22" s="204" t="s">
        <v>204</v>
      </c>
      <c r="I22" s="205">
        <v>320</v>
      </c>
      <c r="J22" s="205">
        <v>13.31</v>
      </c>
      <c r="K22" s="205">
        <f t="shared" si="1"/>
        <v>4259.2</v>
      </c>
      <c r="L22" s="15"/>
      <c r="M22" s="15"/>
      <c r="Q22" s="196"/>
      <c r="R22" s="196"/>
      <c r="S22" s="196"/>
      <c r="T22" s="196"/>
      <c r="U22" s="196"/>
    </row>
    <row r="23" spans="1:21" ht="29.45" customHeight="1" x14ac:dyDescent="0.25">
      <c r="A23" s="198" t="s">
        <v>225</v>
      </c>
      <c r="B23" s="198" t="s">
        <v>176</v>
      </c>
      <c r="C23" s="198">
        <v>42496</v>
      </c>
      <c r="D23" s="346" t="s">
        <v>177</v>
      </c>
      <c r="E23" s="346"/>
      <c r="F23" s="346"/>
      <c r="G23" s="203" t="s">
        <v>8</v>
      </c>
      <c r="H23" s="204" t="s">
        <v>208</v>
      </c>
      <c r="I23" s="205">
        <v>64</v>
      </c>
      <c r="J23" s="205">
        <v>445.29</v>
      </c>
      <c r="K23" s="205">
        <f t="shared" si="1"/>
        <v>28498.560000000001</v>
      </c>
      <c r="L23" s="15"/>
      <c r="M23" s="15"/>
      <c r="Q23" s="196"/>
      <c r="R23" s="196"/>
      <c r="S23" s="196"/>
      <c r="T23" s="196"/>
      <c r="U23" s="196"/>
    </row>
    <row r="24" spans="1:21" ht="29.45" customHeight="1" x14ac:dyDescent="0.25">
      <c r="A24" s="198" t="s">
        <v>226</v>
      </c>
      <c r="B24" s="198" t="s">
        <v>176</v>
      </c>
      <c r="C24" s="198">
        <v>40455</v>
      </c>
      <c r="D24" s="347" t="s">
        <v>178</v>
      </c>
      <c r="E24" s="348"/>
      <c r="F24" s="349"/>
      <c r="G24" s="198" t="s">
        <v>179</v>
      </c>
      <c r="H24" s="204" t="s">
        <v>180</v>
      </c>
      <c r="I24" s="205">
        <f>((I23*'DADOS RECAPEMENTO'!E23*'DADOS RECAPEMENTO'!L23)/'DADOS RECAPEMENTO'!A25)*'DADOS RECAPEMENTO'!J23</f>
        <v>2849.8505142857143</v>
      </c>
      <c r="J24" s="205">
        <v>1.46</v>
      </c>
      <c r="K24" s="205">
        <f t="shared" si="1"/>
        <v>4160.7817508571425</v>
      </c>
      <c r="L24" s="15"/>
      <c r="M24" s="15"/>
      <c r="Q24" s="196"/>
      <c r="R24" s="196"/>
      <c r="S24" s="196"/>
      <c r="T24" s="196"/>
      <c r="U24" s="196"/>
    </row>
    <row r="25" spans="1:21" ht="29.45" customHeight="1" x14ac:dyDescent="0.25">
      <c r="A25" s="198" t="s">
        <v>227</v>
      </c>
      <c r="B25" s="198" t="s">
        <v>176</v>
      </c>
      <c r="C25" s="198">
        <v>44201</v>
      </c>
      <c r="D25" s="350" t="s">
        <v>14</v>
      </c>
      <c r="E25" s="350"/>
      <c r="F25" s="350"/>
      <c r="G25" s="198" t="s">
        <v>7</v>
      </c>
      <c r="H25" s="198" t="s">
        <v>209</v>
      </c>
      <c r="I25" s="205">
        <v>1600</v>
      </c>
      <c r="J25" s="205">
        <v>0.43</v>
      </c>
      <c r="K25" s="205">
        <f t="shared" si="1"/>
        <v>688</v>
      </c>
      <c r="L25" s="15"/>
      <c r="M25" s="15"/>
      <c r="Q25" s="196"/>
      <c r="R25" s="196"/>
      <c r="S25" s="196"/>
      <c r="T25" s="196"/>
      <c r="U25" s="196"/>
    </row>
    <row r="26" spans="1:21" ht="29.45" customHeight="1" x14ac:dyDescent="0.25">
      <c r="A26" s="198" t="s">
        <v>228</v>
      </c>
      <c r="B26" s="198" t="s">
        <v>176</v>
      </c>
      <c r="C26" s="198">
        <v>40460</v>
      </c>
      <c r="D26" s="369" t="s">
        <v>181</v>
      </c>
      <c r="E26" s="370"/>
      <c r="F26" s="371"/>
      <c r="G26" s="198" t="s">
        <v>182</v>
      </c>
      <c r="H26" s="204" t="s">
        <v>183</v>
      </c>
      <c r="I26" s="205">
        <f>I23*'DADOS RECAPEMENTO'!E23*'DADOS RECAPEMENTO'!G23</f>
        <v>6051.8399999999992</v>
      </c>
      <c r="J26" s="205">
        <v>0.97</v>
      </c>
      <c r="K26" s="205">
        <f t="shared" si="1"/>
        <v>5870.2847999999994</v>
      </c>
      <c r="L26" s="15"/>
      <c r="M26" s="15"/>
      <c r="Q26" s="196"/>
      <c r="R26" s="196"/>
      <c r="S26" s="196"/>
      <c r="T26" s="196"/>
      <c r="U26" s="196"/>
    </row>
    <row r="27" spans="1:21" ht="29.45" customHeight="1" x14ac:dyDescent="0.25">
      <c r="A27" s="198" t="s">
        <v>229</v>
      </c>
      <c r="B27" s="198" t="s">
        <v>176</v>
      </c>
      <c r="C27" s="198">
        <v>42400</v>
      </c>
      <c r="D27" s="343" t="s">
        <v>184</v>
      </c>
      <c r="E27" s="344"/>
      <c r="F27" s="345"/>
      <c r="G27" s="198" t="s">
        <v>8</v>
      </c>
      <c r="H27" s="204" t="s">
        <v>187</v>
      </c>
      <c r="I27" s="205">
        <f>I23</f>
        <v>64</v>
      </c>
      <c r="J27" s="205">
        <v>271.11</v>
      </c>
      <c r="K27" s="205">
        <f t="shared" si="1"/>
        <v>17351.04</v>
      </c>
      <c r="L27" s="15"/>
      <c r="M27" s="15"/>
      <c r="Q27" s="196"/>
      <c r="R27" s="196"/>
      <c r="S27" s="196"/>
      <c r="T27" s="196"/>
      <c r="U27" s="196"/>
    </row>
    <row r="28" spans="1:21" ht="18.600000000000001" customHeight="1" x14ac:dyDescent="0.25">
      <c r="A28" s="200"/>
      <c r="B28" s="201"/>
      <c r="C28" s="201"/>
      <c r="D28" s="201"/>
      <c r="E28" s="201"/>
      <c r="F28" s="201"/>
      <c r="G28" s="201"/>
      <c r="H28" s="201"/>
      <c r="I28" s="202"/>
      <c r="J28" s="47" t="s">
        <v>19</v>
      </c>
      <c r="K28" s="199">
        <f>SUM(K17:K27)</f>
        <v>91839.854550857126</v>
      </c>
      <c r="L28" s="15"/>
      <c r="M28" s="15"/>
      <c r="Q28" s="196"/>
      <c r="R28" s="196"/>
      <c r="S28" s="196"/>
      <c r="T28" s="196"/>
      <c r="U28" s="196"/>
    </row>
    <row r="29" spans="1:21" ht="16.899999999999999" customHeight="1" x14ac:dyDescent="0.2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5"/>
      <c r="L29" s="15"/>
      <c r="M29" s="15"/>
      <c r="Q29" s="186"/>
      <c r="R29" s="186"/>
      <c r="S29" s="186"/>
      <c r="T29" s="186"/>
      <c r="U29" s="186"/>
    </row>
    <row r="30" spans="1:21" ht="29.45" customHeight="1" x14ac:dyDescent="0.25">
      <c r="A30" s="353" t="s">
        <v>175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5"/>
      <c r="L30" s="15"/>
      <c r="M30" s="15"/>
      <c r="Q30" s="379"/>
      <c r="R30" s="379"/>
      <c r="S30" s="379"/>
      <c r="T30" s="379"/>
      <c r="U30" s="379"/>
    </row>
    <row r="31" spans="1:21" ht="15" customHeight="1" x14ac:dyDescent="0.25">
      <c r="A31" s="43" t="s">
        <v>52</v>
      </c>
      <c r="B31" s="182" t="s">
        <v>2</v>
      </c>
      <c r="C31" s="182" t="s">
        <v>3</v>
      </c>
      <c r="D31" s="356" t="s">
        <v>174</v>
      </c>
      <c r="E31" s="357"/>
      <c r="F31" s="358"/>
      <c r="G31" s="182" t="s">
        <v>4</v>
      </c>
      <c r="H31" s="182" t="s">
        <v>5</v>
      </c>
      <c r="I31" s="182" t="s">
        <v>6</v>
      </c>
      <c r="J31" s="44" t="s">
        <v>12</v>
      </c>
      <c r="K31" s="44" t="s">
        <v>13</v>
      </c>
      <c r="L31" s="15"/>
      <c r="M31" s="15"/>
      <c r="Q31" s="379" t="s">
        <v>9</v>
      </c>
      <c r="R31" s="379"/>
    </row>
    <row r="32" spans="1:21" ht="31.5" customHeight="1" x14ac:dyDescent="0.25">
      <c r="A32" s="187" t="s">
        <v>56</v>
      </c>
      <c r="B32" s="187" t="s">
        <v>176</v>
      </c>
      <c r="C32" s="187">
        <v>44201</v>
      </c>
      <c r="D32" s="351" t="s">
        <v>14</v>
      </c>
      <c r="E32" s="352"/>
      <c r="F32" s="374"/>
      <c r="G32" s="187" t="s">
        <v>7</v>
      </c>
      <c r="H32" s="187" t="s">
        <v>210</v>
      </c>
      <c r="I32" s="64">
        <f>'DADOS RECAPEMENTO'!A4</f>
        <v>150754.96</v>
      </c>
      <c r="J32" s="188">
        <v>0.43</v>
      </c>
      <c r="K32" s="188">
        <f t="shared" ref="K32:K33" si="2">(I32*J32)</f>
        <v>64824.632799999992</v>
      </c>
      <c r="L32" s="15" t="s">
        <v>9</v>
      </c>
      <c r="M32" s="15"/>
    </row>
    <row r="33" spans="1:15" ht="36" customHeight="1" x14ac:dyDescent="0.25">
      <c r="A33" s="187" t="s">
        <v>57</v>
      </c>
      <c r="B33" s="208" t="s">
        <v>176</v>
      </c>
      <c r="C33" s="187">
        <v>44204</v>
      </c>
      <c r="D33" s="351" t="s">
        <v>15</v>
      </c>
      <c r="E33" s="352"/>
      <c r="F33" s="374"/>
      <c r="G33" s="187" t="s">
        <v>8</v>
      </c>
      <c r="H33" s="187" t="s">
        <v>211</v>
      </c>
      <c r="I33" s="64">
        <f>'DADOS RECAPEMENTO'!A4*'DADOS RECAPEMENTO'!C4</f>
        <v>4522.6487999999999</v>
      </c>
      <c r="J33" s="188">
        <v>500.43</v>
      </c>
      <c r="K33" s="188">
        <f t="shared" si="2"/>
        <v>2263269.1389839998</v>
      </c>
      <c r="L33" s="15"/>
      <c r="M33" s="15"/>
    </row>
    <row r="34" spans="1:15" ht="37.5" customHeight="1" x14ac:dyDescent="0.25">
      <c r="A34" s="187" t="s">
        <v>58</v>
      </c>
      <c r="B34" s="208" t="s">
        <v>176</v>
      </c>
      <c r="C34" s="187">
        <v>40460</v>
      </c>
      <c r="D34" s="351" t="s">
        <v>98</v>
      </c>
      <c r="E34" s="352"/>
      <c r="F34" s="374"/>
      <c r="G34" s="187" t="s">
        <v>11</v>
      </c>
      <c r="H34" s="187" t="s">
        <v>212</v>
      </c>
      <c r="I34" s="64">
        <f>I33*'DADOS RECAPEMENTO'!E4*'DADOS RECAPEMENTO'!G4</f>
        <v>427661.67052799993</v>
      </c>
      <c r="J34" s="188">
        <v>0.97</v>
      </c>
      <c r="K34" s="188">
        <f xml:space="preserve"> (I34*J34)</f>
        <v>414831.8204121599</v>
      </c>
      <c r="L34" s="15"/>
      <c r="M34" s="15"/>
    </row>
    <row r="35" spans="1:15" ht="51" customHeight="1" x14ac:dyDescent="0.25">
      <c r="A35" s="187" t="s">
        <v>230</v>
      </c>
      <c r="B35" s="208" t="s">
        <v>176</v>
      </c>
      <c r="C35" s="187">
        <v>40455</v>
      </c>
      <c r="D35" s="351" t="s">
        <v>97</v>
      </c>
      <c r="E35" s="352"/>
      <c r="F35" s="374"/>
      <c r="G35" s="187" t="s">
        <v>10</v>
      </c>
      <c r="H35" s="187" t="s">
        <v>213</v>
      </c>
      <c r="I35" s="64">
        <f>((I33*'DADOS RECAPEMENTO'!E4*'DADOS RECAPEMENTO'!L4)/'DADOS RECAPEMENTO'!A6)*'DADOS RECAPEMENTO'!J4</f>
        <v>201388.64075958854</v>
      </c>
      <c r="J35" s="188">
        <v>1.46</v>
      </c>
      <c r="K35" s="188">
        <f>(I35*J35)</f>
        <v>294027.41550899926</v>
      </c>
      <c r="L35" s="15"/>
      <c r="M35" s="15"/>
      <c r="O35" t="s">
        <v>9</v>
      </c>
    </row>
    <row r="36" spans="1:15" ht="20.45" customHeight="1" x14ac:dyDescent="0.25">
      <c r="A36" s="45"/>
      <c r="B36" s="37"/>
      <c r="C36" s="37"/>
      <c r="D36" s="45"/>
      <c r="E36" s="45"/>
      <c r="F36" s="45"/>
      <c r="G36" s="45"/>
      <c r="H36" s="45"/>
      <c r="I36" s="46"/>
      <c r="J36" s="47" t="s">
        <v>19</v>
      </c>
      <c r="K36" s="71">
        <f>SUM(K32:K35)</f>
        <v>3036953.0077051586</v>
      </c>
      <c r="L36" s="15"/>
      <c r="M36" s="15"/>
    </row>
    <row r="37" spans="1:15" ht="16.149999999999999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48"/>
      <c r="K37" s="49"/>
      <c r="L37" s="16"/>
      <c r="M37" s="15"/>
    </row>
    <row r="38" spans="1:15" ht="15" customHeight="1" x14ac:dyDescent="0.25">
      <c r="A38" s="353" t="s">
        <v>102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5"/>
      <c r="L38" s="15"/>
      <c r="M38" s="15"/>
    </row>
    <row r="39" spans="1:15" ht="23.25" customHeight="1" x14ac:dyDescent="0.25">
      <c r="A39" s="43" t="s">
        <v>231</v>
      </c>
      <c r="B39" s="82" t="s">
        <v>2</v>
      </c>
      <c r="C39" s="82" t="s">
        <v>3</v>
      </c>
      <c r="D39" s="356" t="s">
        <v>48</v>
      </c>
      <c r="E39" s="357"/>
      <c r="F39" s="358"/>
      <c r="G39" s="82" t="s">
        <v>4</v>
      </c>
      <c r="H39" s="82" t="s">
        <v>5</v>
      </c>
      <c r="I39" s="82" t="s">
        <v>6</v>
      </c>
      <c r="J39" s="44" t="s">
        <v>12</v>
      </c>
      <c r="K39" s="44" t="s">
        <v>13</v>
      </c>
      <c r="L39" s="15"/>
      <c r="M39" s="15"/>
    </row>
    <row r="40" spans="1:15" ht="39" customHeight="1" x14ac:dyDescent="0.25">
      <c r="A40" s="79" t="s">
        <v>232</v>
      </c>
      <c r="B40" s="79" t="s">
        <v>16</v>
      </c>
      <c r="C40" s="79" t="s">
        <v>17</v>
      </c>
      <c r="D40" s="351" t="s">
        <v>50</v>
      </c>
      <c r="E40" s="352"/>
      <c r="F40" s="374"/>
      <c r="G40" s="79" t="s">
        <v>73</v>
      </c>
      <c r="H40" s="79" t="s">
        <v>214</v>
      </c>
      <c r="I40" s="64">
        <f>(('DADOS RECAPEMENTO'!A4*'DADOS RECAPEMENTO'!E6)/1000)+(('DADOS RECAPEMENTO'!A13*'DADOS RECAPEMENTO'!E15)/1000)+((I25*'DADOS RECAPEMENTO'!E25)/1000)</f>
        <v>88.497154999999992</v>
      </c>
      <c r="J40" s="83">
        <f>'PRODUTOS BETUMINOSOS'!I27</f>
        <v>3702.5576448001311</v>
      </c>
      <c r="K40" s="83">
        <f>J40*I40</f>
        <v>327665.8177883121</v>
      </c>
      <c r="L40" s="15"/>
      <c r="M40" s="15"/>
    </row>
    <row r="41" spans="1:15" ht="48.75" customHeight="1" x14ac:dyDescent="0.25">
      <c r="A41" s="79" t="s">
        <v>233</v>
      </c>
      <c r="B41" s="79" t="s">
        <v>16</v>
      </c>
      <c r="C41" s="79" t="s">
        <v>17</v>
      </c>
      <c r="D41" s="351" t="s">
        <v>49</v>
      </c>
      <c r="E41" s="352"/>
      <c r="F41" s="374"/>
      <c r="G41" s="79" t="s">
        <v>73</v>
      </c>
      <c r="H41" s="79" t="s">
        <v>215</v>
      </c>
      <c r="I41" s="64">
        <f>(I33*'DADOS RECAPEMENTO'!E4*'DADOS RECAPEMENTO'!G6)+(I12*'DADOS RECAPEMENTO'!E13*'DADOS RECAPEMENTO'!G15)+(I23*'DADOS RECAPEMENTO'!E23*'DADOS RECAPEMENTO'!G25)</f>
        <v>695.41340543999991</v>
      </c>
      <c r="J41" s="83">
        <f>'PRODUTOS BETUMINOSOS'!I28</f>
        <v>4726.1123952001299</v>
      </c>
      <c r="K41" s="83">
        <f>J41*I41</f>
        <v>3286601.9152383171</v>
      </c>
      <c r="L41" s="15"/>
      <c r="M41" s="15"/>
    </row>
    <row r="42" spans="1:15" ht="21" customHeight="1" x14ac:dyDescent="0.25">
      <c r="A42" s="16"/>
      <c r="B42" s="16"/>
      <c r="C42" s="16"/>
      <c r="D42" s="16"/>
      <c r="E42" s="15"/>
      <c r="F42" s="15"/>
      <c r="G42" s="15" t="s">
        <v>9</v>
      </c>
      <c r="H42" s="15"/>
      <c r="I42" s="15"/>
      <c r="J42" s="47" t="s">
        <v>19</v>
      </c>
      <c r="K42" s="71">
        <f>SUM(K40:K41)</f>
        <v>3614267.7330266293</v>
      </c>
      <c r="L42" s="15"/>
      <c r="M42" s="15"/>
    </row>
    <row r="43" spans="1:15" ht="3.75" customHeight="1" x14ac:dyDescent="0.25">
      <c r="A43" s="16"/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</row>
    <row r="44" spans="1:15" ht="15" customHeight="1" x14ac:dyDescent="0.25">
      <c r="A44" s="353"/>
      <c r="B44" s="354"/>
      <c r="C44" s="354"/>
      <c r="D44" s="354"/>
      <c r="E44" s="354"/>
      <c r="F44" s="354"/>
      <c r="G44" s="354"/>
      <c r="H44" s="355"/>
      <c r="I44" s="56"/>
      <c r="J44" s="56"/>
      <c r="K44" s="56"/>
      <c r="L44" s="54"/>
      <c r="M44" s="15"/>
    </row>
    <row r="45" spans="1:15" ht="15" customHeight="1" x14ac:dyDescent="0.25">
      <c r="A45" s="50" t="s">
        <v>234</v>
      </c>
      <c r="B45" s="51" t="s">
        <v>2</v>
      </c>
      <c r="C45" s="380" t="s">
        <v>55</v>
      </c>
      <c r="D45" s="381"/>
      <c r="E45" s="381"/>
      <c r="F45" s="382"/>
      <c r="G45" s="380" t="s">
        <v>60</v>
      </c>
      <c r="H45" s="382"/>
      <c r="I45" s="52"/>
      <c r="J45" s="16"/>
      <c r="K45" s="52"/>
      <c r="L45" s="16"/>
      <c r="M45" s="16"/>
    </row>
    <row r="46" spans="1:15" ht="15" customHeight="1" x14ac:dyDescent="0.25">
      <c r="A46" s="53" t="s">
        <v>235</v>
      </c>
      <c r="B46" s="79" t="s">
        <v>176</v>
      </c>
      <c r="C46" s="351" t="s">
        <v>37</v>
      </c>
      <c r="D46" s="352"/>
      <c r="E46" s="352"/>
      <c r="F46" s="374"/>
      <c r="G46" s="375">
        <f>'ADMINISTRAÇÃO LOCAL'!E18</f>
        <v>88703.50622000001</v>
      </c>
      <c r="H46" s="376"/>
      <c r="I46" s="106"/>
      <c r="J46" s="117"/>
      <c r="K46" s="113"/>
      <c r="L46" s="16"/>
      <c r="M46" s="16"/>
    </row>
    <row r="47" spans="1:15" ht="15" customHeight="1" x14ac:dyDescent="0.25">
      <c r="A47" s="53" t="s">
        <v>236</v>
      </c>
      <c r="B47" s="208" t="s">
        <v>176</v>
      </c>
      <c r="C47" s="351" t="s">
        <v>26</v>
      </c>
      <c r="D47" s="352"/>
      <c r="E47" s="352"/>
      <c r="F47" s="374"/>
      <c r="G47" s="375">
        <f>'CANTEIRO DE OBRA'!E15</f>
        <v>45988.539730000004</v>
      </c>
      <c r="H47" s="376"/>
      <c r="I47" s="106"/>
      <c r="J47" s="117"/>
      <c r="K47" s="16"/>
      <c r="L47" s="16"/>
      <c r="M47" s="16"/>
    </row>
    <row r="48" spans="1:15" ht="15" customHeight="1" x14ac:dyDescent="0.25">
      <c r="A48" s="53" t="s">
        <v>237</v>
      </c>
      <c r="B48" s="208" t="s">
        <v>176</v>
      </c>
      <c r="C48" s="351" t="s">
        <v>59</v>
      </c>
      <c r="D48" s="352"/>
      <c r="E48" s="352"/>
      <c r="F48" s="374"/>
      <c r="G48" s="375">
        <f>'MOBILIZAÇÃO EQUIPAMENTOS'!E21</f>
        <v>54369.504000000001</v>
      </c>
      <c r="H48" s="376"/>
      <c r="I48" s="106"/>
      <c r="J48" s="117"/>
      <c r="K48" s="16"/>
      <c r="L48" s="16"/>
      <c r="M48" s="16"/>
    </row>
    <row r="49" spans="1:15" ht="15.6" customHeight="1" x14ac:dyDescent="0.25">
      <c r="A49" s="55"/>
      <c r="B49" s="55"/>
      <c r="C49" s="56"/>
      <c r="D49" s="56"/>
      <c r="E49" s="56"/>
      <c r="F49" s="57" t="s">
        <v>61</v>
      </c>
      <c r="G49" s="377">
        <f>SUM(G46:G48)</f>
        <v>189061.54995000002</v>
      </c>
      <c r="H49" s="378"/>
      <c r="I49" s="106"/>
      <c r="J49" s="117"/>
      <c r="K49" s="113"/>
      <c r="L49" s="16"/>
      <c r="M49" s="16"/>
    </row>
    <row r="50" spans="1:15" ht="12" customHeight="1" x14ac:dyDescent="0.25">
      <c r="A50" s="58"/>
      <c r="B50" s="58"/>
      <c r="C50" s="58"/>
      <c r="D50" s="58"/>
      <c r="E50" s="58"/>
      <c r="F50" s="58"/>
      <c r="G50" s="58"/>
      <c r="H50" s="58"/>
      <c r="I50" s="54"/>
      <c r="J50" s="16"/>
      <c r="K50" s="16"/>
      <c r="L50" s="16"/>
      <c r="M50" s="1"/>
    </row>
    <row r="51" spans="1:15" ht="15" customHeight="1" x14ac:dyDescent="0.25">
      <c r="A51" s="372" t="s">
        <v>100</v>
      </c>
      <c r="B51" s="372"/>
      <c r="C51" s="372"/>
      <c r="D51" s="372"/>
      <c r="E51" s="372"/>
      <c r="F51" s="372"/>
      <c r="G51" s="59"/>
      <c r="H51" s="372" t="s">
        <v>99</v>
      </c>
      <c r="I51" s="372"/>
      <c r="J51" s="56"/>
      <c r="K51" s="56"/>
      <c r="L51" s="58"/>
      <c r="M51" s="15"/>
    </row>
    <row r="52" spans="1:15" x14ac:dyDescent="0.25">
      <c r="A52" s="373" t="s">
        <v>62</v>
      </c>
      <c r="B52" s="373"/>
      <c r="C52" s="373"/>
      <c r="D52" s="373"/>
      <c r="E52" s="373"/>
      <c r="F52" s="60">
        <f>G49+K42+K36+K13+K28</f>
        <v>7803256.6290950589</v>
      </c>
      <c r="G52" s="61"/>
      <c r="H52" s="84" t="s">
        <v>101</v>
      </c>
      <c r="I52" s="124">
        <f>F52/'DADOS RECAPEMENTO'!A4</f>
        <v>51.761193323888378</v>
      </c>
      <c r="J52" s="58"/>
      <c r="K52" s="58"/>
      <c r="L52" s="58"/>
      <c r="M52" s="15"/>
    </row>
    <row r="53" spans="1:15" x14ac:dyDescent="0.25">
      <c r="A53" s="16"/>
      <c r="B53" s="38"/>
      <c r="C53" s="16"/>
      <c r="D53" s="16"/>
      <c r="E53" s="16"/>
      <c r="F53" s="111"/>
      <c r="G53" s="16"/>
      <c r="H53" s="16"/>
      <c r="I53" s="15"/>
      <c r="J53" s="15"/>
      <c r="K53" s="15"/>
      <c r="L53" s="15"/>
      <c r="M53" s="15"/>
    </row>
    <row r="54" spans="1:15" ht="15.75" x14ac:dyDescent="0.25">
      <c r="A54" s="273" t="str">
        <f>'DADOS RECAPEMENTO'!A30:N30</f>
        <v>Catalão, 20 de Maio de 2024</v>
      </c>
      <c r="B54" s="273"/>
      <c r="C54" s="273"/>
      <c r="D54" s="273"/>
      <c r="E54" s="273"/>
      <c r="F54" s="273"/>
      <c r="G54" s="273"/>
      <c r="H54" s="273"/>
      <c r="I54" s="273"/>
      <c r="J54" s="118"/>
      <c r="K54" s="118"/>
      <c r="L54" s="118"/>
      <c r="M54" s="118"/>
      <c r="N54" s="118"/>
    </row>
    <row r="55" spans="1:15" ht="15.75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</row>
    <row r="56" spans="1:15" ht="15.75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</row>
    <row r="57" spans="1:15" ht="17.25" customHeight="1" x14ac:dyDescent="0.25">
      <c r="A57" s="275" t="s">
        <v>105</v>
      </c>
      <c r="B57" s="275"/>
      <c r="C57" s="275"/>
      <c r="D57" s="275"/>
      <c r="E57" s="275"/>
      <c r="F57" s="275"/>
      <c r="G57" s="275"/>
      <c r="H57" s="275"/>
      <c r="I57" s="275"/>
      <c r="J57" s="89"/>
      <c r="K57" s="89"/>
      <c r="L57" s="89"/>
      <c r="M57" s="89"/>
      <c r="N57" s="89"/>
    </row>
    <row r="58" spans="1:15" ht="17.25" customHeight="1" x14ac:dyDescent="0.25">
      <c r="A58" s="269" t="s">
        <v>103</v>
      </c>
      <c r="B58" s="269"/>
      <c r="C58" s="269"/>
      <c r="D58" s="269"/>
      <c r="E58" s="269"/>
      <c r="F58" s="269"/>
      <c r="G58" s="269"/>
      <c r="H58" s="269"/>
      <c r="I58" s="269"/>
      <c r="J58" s="90"/>
      <c r="K58" s="90"/>
      <c r="L58" s="90"/>
      <c r="M58" s="90"/>
      <c r="N58" s="90"/>
      <c r="O58" s="78"/>
    </row>
    <row r="59" spans="1:15" ht="15" customHeight="1" x14ac:dyDescent="0.25">
      <c r="A59" s="269" t="s">
        <v>104</v>
      </c>
      <c r="B59" s="269"/>
      <c r="C59" s="269"/>
      <c r="D59" s="269"/>
      <c r="E59" s="269"/>
      <c r="F59" s="269"/>
      <c r="G59" s="269"/>
      <c r="H59" s="269"/>
      <c r="I59" s="269"/>
      <c r="J59" s="90"/>
      <c r="K59" s="90"/>
      <c r="L59" s="90"/>
      <c r="M59" s="90"/>
      <c r="N59" s="90"/>
      <c r="O59" s="86"/>
    </row>
    <row r="60" spans="1:15" ht="15.75" x14ac:dyDescent="0.25">
      <c r="A60" s="269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86"/>
      <c r="N60" s="86"/>
      <c r="O60" s="86"/>
    </row>
    <row r="61" spans="1:15" ht="15" customHeight="1" x14ac:dyDescent="0.25">
      <c r="A61" s="16"/>
      <c r="B61" s="16"/>
      <c r="C61" s="16"/>
      <c r="D61" s="1"/>
      <c r="E61" s="1"/>
      <c r="F61" s="1"/>
      <c r="G61" s="1"/>
      <c r="H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</row>
    <row r="63" spans="1:15" ht="15" customHeight="1" x14ac:dyDescent="0.25">
      <c r="A63" s="16"/>
      <c r="B63" s="16"/>
      <c r="C63" s="16"/>
      <c r="D63" s="1"/>
      <c r="E63" s="1"/>
      <c r="F63" s="1"/>
      <c r="G63" s="1"/>
      <c r="H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</row>
    <row r="65" spans="1:8" ht="1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37"/>
      <c r="B66" s="37"/>
      <c r="C66" s="37"/>
      <c r="D66" s="1"/>
      <c r="E66" s="1"/>
      <c r="F66" s="1"/>
      <c r="G66" s="1"/>
      <c r="H66" s="1"/>
    </row>
    <row r="67" spans="1:8" x14ac:dyDescent="0.25">
      <c r="A67" s="16"/>
      <c r="B67" s="16"/>
      <c r="C67" s="16"/>
      <c r="D67" s="1"/>
      <c r="E67" s="1"/>
      <c r="F67" s="1"/>
      <c r="G67" s="1"/>
      <c r="H67" s="1"/>
    </row>
    <row r="68" spans="1:8" x14ac:dyDescent="0.25">
      <c r="A68" s="16"/>
      <c r="B68" s="16"/>
      <c r="C68" s="16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6"/>
      <c r="B70" s="16"/>
      <c r="C70" s="16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37"/>
      <c r="B73" s="37"/>
      <c r="C73" s="37"/>
      <c r="D73" s="1"/>
      <c r="E73" s="1"/>
      <c r="F73" s="1"/>
      <c r="G73" s="1"/>
      <c r="H73" s="1"/>
    </row>
    <row r="74" spans="1:8" x14ac:dyDescent="0.25">
      <c r="A74" s="16"/>
      <c r="B74" s="16"/>
      <c r="C74" s="16"/>
      <c r="D74" s="1"/>
      <c r="E74" s="1"/>
      <c r="F74" s="1"/>
      <c r="G74" s="1"/>
      <c r="H74" s="1"/>
    </row>
    <row r="75" spans="1:8" x14ac:dyDescent="0.25">
      <c r="A75" s="16"/>
      <c r="B75" s="16"/>
      <c r="C75" s="16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6"/>
      <c r="B77" s="16"/>
      <c r="C77" s="16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37"/>
      <c r="B80" s="37"/>
      <c r="C80" s="37"/>
      <c r="D80" s="1"/>
      <c r="E80" s="1"/>
      <c r="F80" s="1"/>
      <c r="G80" s="1"/>
      <c r="H80" s="1"/>
    </row>
    <row r="81" spans="1:8" x14ac:dyDescent="0.25">
      <c r="A81" s="16"/>
      <c r="B81" s="16"/>
      <c r="C81" s="16"/>
      <c r="D81" s="1"/>
      <c r="E81" s="1"/>
      <c r="F81" s="1"/>
      <c r="G81" s="1"/>
      <c r="H81" s="1"/>
    </row>
    <row r="82" spans="1:8" x14ac:dyDescent="0.25">
      <c r="A82" s="16"/>
      <c r="B82" s="16"/>
      <c r="C82" s="16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6"/>
      <c r="B84" s="16"/>
      <c r="C84" s="16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37"/>
      <c r="B87" s="37"/>
      <c r="C87" s="37"/>
      <c r="D87" s="1"/>
      <c r="E87" s="1"/>
      <c r="F87" s="1"/>
      <c r="G87" s="1"/>
      <c r="H87" s="1"/>
    </row>
    <row r="88" spans="1:8" x14ac:dyDescent="0.25">
      <c r="A88" s="16"/>
      <c r="B88" s="16"/>
      <c r="C88" s="16"/>
      <c r="D88" s="1"/>
      <c r="E88" s="1"/>
      <c r="F88" s="1"/>
      <c r="G88" s="1"/>
      <c r="H88" s="1"/>
    </row>
    <row r="89" spans="1:8" x14ac:dyDescent="0.25">
      <c r="A89" s="16"/>
      <c r="B89" s="16"/>
      <c r="C89" s="16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6"/>
      <c r="B91" s="16"/>
      <c r="C91" s="16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37"/>
      <c r="B94" s="37"/>
      <c r="C94" s="37"/>
      <c r="D94" s="1"/>
      <c r="E94" s="1"/>
      <c r="F94" s="1"/>
      <c r="G94" s="1"/>
      <c r="H94" s="1"/>
    </row>
    <row r="95" spans="1:8" x14ac:dyDescent="0.25">
      <c r="A95" s="16"/>
      <c r="B95" s="16"/>
      <c r="C95" s="16"/>
      <c r="D95" s="1"/>
      <c r="E95" s="1"/>
      <c r="F95" s="1"/>
      <c r="G95" s="1"/>
      <c r="H95" s="1"/>
    </row>
    <row r="96" spans="1:8" x14ac:dyDescent="0.25">
      <c r="A96" s="16"/>
      <c r="B96" s="16"/>
      <c r="C96" s="16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6"/>
      <c r="B98" s="16"/>
      <c r="C98" s="16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37"/>
      <c r="B101" s="37"/>
      <c r="C101" s="37"/>
      <c r="D101" s="1"/>
      <c r="E101" s="1"/>
      <c r="F101" s="1"/>
      <c r="G101" s="1"/>
      <c r="H101" s="1"/>
    </row>
    <row r="102" spans="1:8" x14ac:dyDescent="0.25">
      <c r="A102" s="16"/>
      <c r="B102" s="16"/>
      <c r="C102" s="16"/>
      <c r="D102" s="1"/>
      <c r="E102" s="1"/>
      <c r="F102" s="1"/>
      <c r="G102" s="1"/>
      <c r="H102" s="1"/>
    </row>
    <row r="103" spans="1:8" x14ac:dyDescent="0.25">
      <c r="A103" s="16"/>
      <c r="B103" s="16"/>
      <c r="C103" s="16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6"/>
      <c r="B105" s="16"/>
      <c r="C105" s="16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37"/>
      <c r="B108" s="37"/>
      <c r="C108" s="37"/>
      <c r="D108" s="1"/>
      <c r="E108" s="1"/>
      <c r="F108" s="1"/>
      <c r="G108" s="1"/>
      <c r="H108" s="1"/>
    </row>
    <row r="109" spans="1:8" x14ac:dyDescent="0.25">
      <c r="A109" s="16"/>
      <c r="B109" s="16"/>
      <c r="C109" s="16"/>
      <c r="D109" s="1"/>
      <c r="E109" s="1"/>
      <c r="F109" s="1"/>
      <c r="G109" s="1"/>
      <c r="H109" s="1"/>
    </row>
    <row r="110" spans="1:8" x14ac:dyDescent="0.25">
      <c r="A110" s="16"/>
      <c r="B110" s="16"/>
      <c r="C110" s="16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6"/>
      <c r="B112" s="16"/>
      <c r="C112" s="16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37"/>
      <c r="B115" s="37"/>
      <c r="C115" s="37"/>
      <c r="D115" s="1"/>
      <c r="E115" s="1"/>
      <c r="F115" s="1"/>
      <c r="G115" s="1"/>
      <c r="H115" s="1"/>
    </row>
    <row r="116" spans="1:8" x14ac:dyDescent="0.25">
      <c r="A116" s="16"/>
      <c r="B116" s="16"/>
      <c r="C116" s="16"/>
      <c r="D116" s="1"/>
      <c r="E116" s="1"/>
      <c r="F116" s="1"/>
      <c r="G116" s="1"/>
      <c r="H116" s="1"/>
    </row>
    <row r="117" spans="1:8" x14ac:dyDescent="0.25">
      <c r="A117" s="16"/>
      <c r="B117" s="16"/>
      <c r="C117" s="16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6"/>
      <c r="B119" s="16"/>
      <c r="C119" s="16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37"/>
      <c r="B122" s="37"/>
      <c r="C122" s="37"/>
      <c r="D122" s="1"/>
      <c r="E122" s="1"/>
      <c r="F122" s="1"/>
      <c r="G122" s="1"/>
      <c r="H122" s="1"/>
    </row>
    <row r="123" spans="1:8" x14ac:dyDescent="0.25">
      <c r="A123" s="16"/>
      <c r="B123" s="16"/>
      <c r="C123" s="16"/>
      <c r="D123" s="1"/>
      <c r="E123" s="1"/>
      <c r="F123" s="1"/>
      <c r="G123" s="1"/>
      <c r="H123" s="1"/>
    </row>
    <row r="124" spans="1:8" x14ac:dyDescent="0.25">
      <c r="A124" s="16"/>
      <c r="B124" s="16"/>
      <c r="C124" s="16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6"/>
      <c r="B126" s="16"/>
      <c r="C126" s="16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37"/>
      <c r="B129" s="37"/>
      <c r="C129" s="37"/>
      <c r="D129" s="1"/>
      <c r="E129" s="1"/>
      <c r="F129" s="1"/>
      <c r="G129" s="1"/>
      <c r="H129" s="1"/>
    </row>
    <row r="130" spans="1:8" x14ac:dyDescent="0.25">
      <c r="A130" s="16"/>
      <c r="B130" s="16"/>
      <c r="C130" s="16"/>
      <c r="D130" s="1"/>
      <c r="E130" s="1"/>
      <c r="F130" s="1"/>
      <c r="G130" s="1"/>
      <c r="H130" s="1"/>
    </row>
    <row r="131" spans="1:8" x14ac:dyDescent="0.25">
      <c r="A131" s="16"/>
      <c r="B131" s="16"/>
      <c r="C131" s="16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6"/>
      <c r="B133" s="16"/>
      <c r="C133" s="16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37"/>
      <c r="B136" s="37"/>
      <c r="C136" s="37"/>
      <c r="D136" s="1"/>
      <c r="E136" s="1"/>
      <c r="F136" s="1"/>
      <c r="G136" s="1"/>
      <c r="H136" s="1"/>
    </row>
    <row r="137" spans="1:8" x14ac:dyDescent="0.25">
      <c r="A137" s="16"/>
      <c r="B137" s="16"/>
      <c r="C137" s="16"/>
      <c r="D137" s="1"/>
      <c r="E137" s="1"/>
      <c r="F137" s="1"/>
      <c r="G137" s="1"/>
      <c r="H137" s="1"/>
    </row>
    <row r="138" spans="1:8" x14ac:dyDescent="0.25">
      <c r="A138" s="16"/>
      <c r="B138" s="16"/>
      <c r="C138" s="16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6"/>
      <c r="B140" s="16"/>
      <c r="C140" s="16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37"/>
      <c r="B143" s="37"/>
      <c r="C143" s="37"/>
      <c r="D143" s="1"/>
      <c r="E143" s="1"/>
      <c r="F143" s="1"/>
      <c r="G143" s="1"/>
      <c r="H143" s="1"/>
    </row>
    <row r="144" spans="1:8" x14ac:dyDescent="0.25">
      <c r="A144" s="16"/>
      <c r="B144" s="16"/>
      <c r="C144" s="16"/>
      <c r="D144" s="1"/>
      <c r="E144" s="1"/>
      <c r="F144" s="1"/>
      <c r="G144" s="1"/>
      <c r="H144" s="1"/>
    </row>
    <row r="145" spans="1:8" x14ac:dyDescent="0.25">
      <c r="A145" s="16"/>
      <c r="B145" s="16"/>
      <c r="C145" s="16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6"/>
      <c r="B147" s="16"/>
      <c r="C147" s="16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37"/>
      <c r="B150" s="37"/>
      <c r="C150" s="37"/>
      <c r="D150" s="1"/>
      <c r="E150" s="1"/>
      <c r="F150" s="1"/>
      <c r="G150" s="1"/>
      <c r="H150" s="1"/>
    </row>
    <row r="151" spans="1:8" x14ac:dyDescent="0.25">
      <c r="A151" s="16"/>
      <c r="B151" s="16"/>
      <c r="C151" s="16"/>
      <c r="D151" s="1"/>
      <c r="E151" s="1"/>
      <c r="F151" s="1"/>
      <c r="G151" s="1"/>
      <c r="H151" s="1"/>
    </row>
    <row r="152" spans="1:8" x14ac:dyDescent="0.25">
      <c r="A152" s="16"/>
      <c r="B152" s="16"/>
      <c r="C152" s="16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6"/>
      <c r="B154" s="16"/>
      <c r="C154" s="16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37"/>
      <c r="B157" s="37"/>
      <c r="C157" s="37"/>
      <c r="D157" s="1"/>
      <c r="E157" s="1"/>
      <c r="F157" s="1"/>
      <c r="G157" s="1"/>
      <c r="H157" s="1"/>
    </row>
    <row r="158" spans="1:8" x14ac:dyDescent="0.25">
      <c r="A158" s="16"/>
      <c r="B158" s="16"/>
      <c r="C158" s="16"/>
      <c r="D158" s="1"/>
      <c r="E158" s="1"/>
      <c r="F158" s="1"/>
      <c r="G158" s="1"/>
      <c r="H158" s="1"/>
    </row>
    <row r="159" spans="1:8" x14ac:dyDescent="0.25">
      <c r="A159" s="16"/>
      <c r="B159" s="16"/>
      <c r="C159" s="16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6"/>
      <c r="B161" s="16"/>
      <c r="C161" s="16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37"/>
      <c r="B164" s="37"/>
      <c r="C164" s="37"/>
      <c r="D164" s="1"/>
      <c r="E164" s="1"/>
      <c r="F164" s="1"/>
      <c r="G164" s="1"/>
      <c r="H164" s="1"/>
    </row>
    <row r="165" spans="1:8" x14ac:dyDescent="0.25">
      <c r="A165" s="16"/>
      <c r="B165" s="16"/>
      <c r="C165" s="16"/>
      <c r="D165" s="1"/>
      <c r="E165" s="1"/>
      <c r="F165" s="1"/>
      <c r="G165" s="1"/>
      <c r="H165" s="1"/>
    </row>
    <row r="166" spans="1:8" x14ac:dyDescent="0.25">
      <c r="A166" s="16"/>
      <c r="B166" s="16"/>
      <c r="C166" s="16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6"/>
      <c r="B168" s="16"/>
      <c r="C168" s="16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37"/>
      <c r="B171" s="37"/>
      <c r="C171" s="37"/>
      <c r="D171" s="1"/>
      <c r="E171" s="1"/>
      <c r="F171" s="1"/>
      <c r="G171" s="1"/>
      <c r="H171" s="1"/>
    </row>
    <row r="172" spans="1:8" x14ac:dyDescent="0.25">
      <c r="A172" s="16"/>
      <c r="B172" s="16"/>
      <c r="C172" s="16"/>
      <c r="D172" s="1"/>
      <c r="E172" s="1"/>
      <c r="F172" s="1"/>
      <c r="G172" s="1"/>
      <c r="H172" s="1"/>
    </row>
    <row r="173" spans="1:8" x14ac:dyDescent="0.25">
      <c r="A173" s="16"/>
      <c r="B173" s="16"/>
      <c r="C173" s="16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6"/>
      <c r="B175" s="16"/>
      <c r="C175" s="16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37"/>
      <c r="B178" s="37"/>
      <c r="C178" s="37"/>
      <c r="D178" s="1"/>
      <c r="E178" s="1"/>
      <c r="F178" s="1"/>
      <c r="G178" s="1"/>
      <c r="H178" s="1"/>
    </row>
    <row r="179" spans="1:8" x14ac:dyDescent="0.25">
      <c r="A179" s="16"/>
      <c r="B179" s="16"/>
      <c r="C179" s="16"/>
      <c r="D179" s="1"/>
      <c r="E179" s="1"/>
      <c r="F179" s="1"/>
      <c r="G179" s="1"/>
      <c r="H179" s="1"/>
    </row>
    <row r="180" spans="1:8" x14ac:dyDescent="0.25">
      <c r="A180" s="16"/>
      <c r="B180" s="16"/>
      <c r="C180" s="16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6"/>
      <c r="B182" s="16"/>
      <c r="C182" s="16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37"/>
      <c r="B185" s="37"/>
      <c r="C185" s="37"/>
      <c r="D185" s="1"/>
      <c r="E185" s="1"/>
      <c r="F185" s="1"/>
      <c r="G185" s="1"/>
      <c r="H185" s="1"/>
    </row>
    <row r="186" spans="1:8" x14ac:dyDescent="0.25">
      <c r="A186" s="16"/>
      <c r="B186" s="16"/>
      <c r="C186" s="16"/>
      <c r="D186" s="1"/>
      <c r="E186" s="1"/>
      <c r="F186" s="1"/>
      <c r="G186" s="1"/>
      <c r="H186" s="1"/>
    </row>
    <row r="187" spans="1:8" x14ac:dyDescent="0.25">
      <c r="A187" s="16"/>
      <c r="B187" s="16"/>
      <c r="C187" s="16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6"/>
      <c r="B189" s="16"/>
      <c r="C189" s="16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37"/>
      <c r="B192" s="37"/>
      <c r="C192" s="37"/>
      <c r="D192" s="1"/>
      <c r="E192" s="1"/>
      <c r="F192" s="1"/>
      <c r="G192" s="1"/>
      <c r="H192" s="1"/>
    </row>
    <row r="193" spans="1:8" x14ac:dyDescent="0.25">
      <c r="A193" s="16"/>
      <c r="B193" s="16"/>
      <c r="C193" s="16"/>
      <c r="D193" s="1"/>
      <c r="E193" s="1"/>
      <c r="F193" s="1"/>
      <c r="G193" s="1"/>
      <c r="H193" s="1"/>
    </row>
    <row r="194" spans="1:8" x14ac:dyDescent="0.25">
      <c r="A194" s="16"/>
      <c r="B194" s="16"/>
      <c r="C194" s="16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6"/>
      <c r="B196" s="16"/>
      <c r="C196" s="16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37"/>
      <c r="B199" s="37"/>
      <c r="C199" s="37"/>
      <c r="D199" s="1"/>
      <c r="E199" s="1"/>
      <c r="F199" s="1"/>
      <c r="G199" s="1"/>
      <c r="H199" s="1"/>
    </row>
    <row r="200" spans="1:8" x14ac:dyDescent="0.25">
      <c r="A200" s="16"/>
      <c r="B200" s="16"/>
      <c r="C200" s="16"/>
      <c r="D200" s="1"/>
      <c r="E200" s="1"/>
      <c r="F200" s="1"/>
      <c r="G200" s="1"/>
      <c r="H200" s="1"/>
    </row>
    <row r="201" spans="1:8" x14ac:dyDescent="0.25">
      <c r="A201" s="16"/>
      <c r="B201" s="16"/>
      <c r="C201" s="16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6"/>
      <c r="B203" s="16"/>
      <c r="C203" s="16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37"/>
      <c r="B206" s="37"/>
      <c r="C206" s="37"/>
      <c r="D206" s="1"/>
      <c r="E206" s="1"/>
      <c r="F206" s="1"/>
      <c r="G206" s="1"/>
      <c r="H206" s="1"/>
    </row>
    <row r="207" spans="1:8" x14ac:dyDescent="0.25">
      <c r="A207" s="16"/>
      <c r="B207" s="16"/>
      <c r="C207" s="16"/>
      <c r="D207" s="1"/>
      <c r="E207" s="1"/>
      <c r="F207" s="1"/>
      <c r="G207" s="1"/>
      <c r="H207" s="1"/>
    </row>
    <row r="208" spans="1:8" x14ac:dyDescent="0.25">
      <c r="A208" s="16"/>
      <c r="B208" s="16"/>
      <c r="C208" s="16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6"/>
      <c r="B210" s="16"/>
      <c r="C210" s="16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37"/>
      <c r="B213" s="37"/>
      <c r="C213" s="37"/>
      <c r="D213" s="1"/>
      <c r="E213" s="1"/>
      <c r="F213" s="1"/>
      <c r="G213" s="1"/>
      <c r="H213" s="1"/>
    </row>
    <row r="214" spans="1:8" x14ac:dyDescent="0.25">
      <c r="A214" s="16"/>
      <c r="B214" s="16"/>
      <c r="C214" s="16"/>
      <c r="D214" s="1"/>
      <c r="E214" s="1"/>
      <c r="F214" s="1"/>
      <c r="G214" s="1"/>
      <c r="H214" s="1"/>
    </row>
    <row r="215" spans="1:8" x14ac:dyDescent="0.25">
      <c r="A215" s="16"/>
      <c r="B215" s="16"/>
      <c r="C215" s="16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6"/>
      <c r="B217" s="16"/>
      <c r="C217" s="16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37"/>
      <c r="B220" s="37"/>
      <c r="C220" s="37"/>
      <c r="D220" s="1"/>
      <c r="E220" s="1"/>
      <c r="F220" s="1"/>
      <c r="G220" s="1"/>
      <c r="H220" s="1"/>
    </row>
    <row r="221" spans="1:8" x14ac:dyDescent="0.25">
      <c r="A221" s="16"/>
      <c r="B221" s="16"/>
      <c r="C221" s="16"/>
      <c r="D221" s="1"/>
      <c r="E221" s="1"/>
      <c r="F221" s="1"/>
      <c r="G221" s="1"/>
      <c r="H221" s="1"/>
    </row>
    <row r="222" spans="1:8" x14ac:dyDescent="0.25">
      <c r="A222" s="16"/>
      <c r="B222" s="16"/>
      <c r="C222" s="16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6"/>
      <c r="B224" s="16"/>
      <c r="C224" s="16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37"/>
      <c r="B227" s="37"/>
      <c r="C227" s="37"/>
      <c r="D227" s="1"/>
      <c r="E227" s="1"/>
      <c r="F227" s="1"/>
      <c r="G227" s="1"/>
      <c r="H227" s="1"/>
    </row>
    <row r="228" spans="1:8" x14ac:dyDescent="0.25">
      <c r="A228" s="16"/>
      <c r="B228" s="16"/>
      <c r="C228" s="16"/>
      <c r="D228" s="1"/>
      <c r="E228" s="1"/>
      <c r="F228" s="1"/>
      <c r="G228" s="1"/>
      <c r="H228" s="1"/>
    </row>
    <row r="229" spans="1:8" x14ac:dyDescent="0.25">
      <c r="A229" s="16"/>
      <c r="B229" s="16"/>
      <c r="C229" s="16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6"/>
      <c r="B231" s="16"/>
      <c r="C231" s="16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37"/>
      <c r="B234" s="37"/>
      <c r="C234" s="37"/>
      <c r="D234" s="1"/>
      <c r="E234" s="1"/>
      <c r="F234" s="1"/>
      <c r="G234" s="1"/>
      <c r="H234" s="1"/>
    </row>
    <row r="235" spans="1:8" x14ac:dyDescent="0.25">
      <c r="A235" s="16"/>
      <c r="B235" s="16"/>
      <c r="C235" s="16"/>
      <c r="D235" s="1"/>
      <c r="E235" s="1"/>
      <c r="F235" s="1"/>
      <c r="G235" s="1"/>
      <c r="H235" s="1"/>
    </row>
    <row r="236" spans="1:8" x14ac:dyDescent="0.25">
      <c r="A236" s="16"/>
      <c r="B236" s="16"/>
      <c r="C236" s="16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6"/>
      <c r="B238" s="16"/>
      <c r="C238" s="16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37"/>
      <c r="B241" s="37"/>
      <c r="C241" s="37"/>
      <c r="D241" s="1"/>
      <c r="E241" s="1"/>
      <c r="F241" s="1"/>
      <c r="G241" s="1"/>
      <c r="H241" s="1"/>
    </row>
    <row r="242" spans="1:8" x14ac:dyDescent="0.25">
      <c r="A242" s="16"/>
      <c r="B242" s="16"/>
      <c r="C242" s="16"/>
      <c r="D242" s="1"/>
      <c r="E242" s="1"/>
      <c r="F242" s="1"/>
      <c r="G242" s="1"/>
      <c r="H242" s="1"/>
    </row>
    <row r="243" spans="1:8" x14ac:dyDescent="0.25">
      <c r="A243" s="16"/>
      <c r="B243" s="16"/>
      <c r="C243" s="16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6"/>
      <c r="B245" s="16"/>
      <c r="C245" s="16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37"/>
      <c r="B248" s="37"/>
      <c r="C248" s="37"/>
      <c r="D248" s="1"/>
      <c r="E248" s="1"/>
      <c r="F248" s="1"/>
      <c r="G248" s="1"/>
      <c r="H248" s="1"/>
    </row>
    <row r="249" spans="1:8" x14ac:dyDescent="0.25">
      <c r="A249" s="16"/>
      <c r="B249" s="16"/>
      <c r="C249" s="16"/>
      <c r="D249" s="1"/>
      <c r="E249" s="1"/>
      <c r="F249" s="1"/>
      <c r="G249" s="1"/>
      <c r="H249" s="1"/>
    </row>
    <row r="250" spans="1:8" x14ac:dyDescent="0.25">
      <c r="A250" s="16"/>
      <c r="B250" s="16"/>
      <c r="C250" s="16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6"/>
      <c r="B252" s="16"/>
      <c r="C252" s="16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37"/>
      <c r="B255" s="37"/>
      <c r="C255" s="37"/>
      <c r="D255" s="1"/>
      <c r="E255" s="1"/>
      <c r="F255" s="1"/>
      <c r="G255" s="1"/>
      <c r="H255" s="1"/>
    </row>
    <row r="256" spans="1:8" x14ac:dyDescent="0.25">
      <c r="A256" s="16"/>
      <c r="B256" s="16"/>
      <c r="C256" s="16"/>
      <c r="D256" s="1"/>
      <c r="E256" s="1"/>
      <c r="F256" s="1"/>
      <c r="G256" s="1"/>
      <c r="H256" s="1"/>
    </row>
    <row r="257" spans="1:8" x14ac:dyDescent="0.25">
      <c r="A257" s="16"/>
      <c r="B257" s="16"/>
      <c r="C257" s="16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6"/>
      <c r="B259" s="16"/>
      <c r="C259" s="16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6"/>
      <c r="B262" s="16"/>
      <c r="C262" s="16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37"/>
      <c r="B265" s="37"/>
      <c r="C265" s="37"/>
      <c r="D265" s="1"/>
      <c r="E265" s="1"/>
      <c r="F265" s="1"/>
      <c r="G265" s="1"/>
      <c r="H265" s="1"/>
    </row>
    <row r="266" spans="1:8" x14ac:dyDescent="0.25">
      <c r="A266" s="16"/>
      <c r="B266" s="16"/>
      <c r="C266" s="16"/>
      <c r="D266" s="1"/>
      <c r="E266" s="1"/>
      <c r="F266" s="1"/>
      <c r="G266" s="1"/>
      <c r="H266" s="1"/>
    </row>
    <row r="267" spans="1:8" x14ac:dyDescent="0.25">
      <c r="A267" s="16"/>
      <c r="B267" s="16"/>
      <c r="C267" s="16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6"/>
      <c r="B269" s="16"/>
      <c r="C269" s="16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37"/>
      <c r="B272" s="37"/>
      <c r="C272" s="37"/>
      <c r="D272" s="1"/>
      <c r="E272" s="1"/>
      <c r="F272" s="1"/>
      <c r="G272" s="1"/>
      <c r="H272" s="1"/>
    </row>
    <row r="273" spans="1:8" x14ac:dyDescent="0.25">
      <c r="A273" s="16"/>
      <c r="B273" s="16"/>
      <c r="C273" s="16"/>
      <c r="D273" s="1"/>
      <c r="E273" s="1"/>
      <c r="F273" s="1"/>
      <c r="G273" s="1"/>
      <c r="H273" s="1"/>
    </row>
    <row r="274" spans="1:8" x14ac:dyDescent="0.25">
      <c r="A274" s="16"/>
      <c r="B274" s="16"/>
      <c r="C274" s="16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6"/>
      <c r="B276" s="16"/>
      <c r="C276" s="16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37"/>
      <c r="B279" s="37"/>
      <c r="C279" s="37"/>
      <c r="D279" s="1"/>
      <c r="E279" s="1"/>
      <c r="F279" s="1"/>
      <c r="G279" s="1"/>
      <c r="H279" s="1"/>
    </row>
    <row r="280" spans="1:8" x14ac:dyDescent="0.25">
      <c r="A280" s="16"/>
      <c r="B280" s="16"/>
      <c r="C280" s="16"/>
      <c r="D280" s="1"/>
      <c r="E280" s="1"/>
      <c r="F280" s="1"/>
      <c r="G280" s="1"/>
      <c r="H280" s="1"/>
    </row>
    <row r="281" spans="1:8" x14ac:dyDescent="0.25">
      <c r="A281" s="16"/>
      <c r="B281" s="16"/>
      <c r="C281" s="16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6"/>
      <c r="B283" s="16"/>
      <c r="C283" s="16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37"/>
      <c r="B286" s="37"/>
      <c r="C286" s="37"/>
      <c r="D286" s="1"/>
      <c r="E286" s="1"/>
      <c r="F286" s="1"/>
      <c r="G286" s="1"/>
      <c r="H286" s="1"/>
    </row>
    <row r="287" spans="1:8" x14ac:dyDescent="0.25">
      <c r="A287" s="16"/>
      <c r="B287" s="16"/>
      <c r="C287" s="16"/>
      <c r="D287" s="1"/>
      <c r="E287" s="1"/>
      <c r="F287" s="1"/>
      <c r="G287" s="1"/>
      <c r="H287" s="1"/>
    </row>
    <row r="288" spans="1:8" x14ac:dyDescent="0.25">
      <c r="A288" s="16"/>
      <c r="B288" s="16"/>
      <c r="C288" s="16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6"/>
      <c r="B290" s="16"/>
      <c r="C290" s="16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37"/>
      <c r="B293" s="37"/>
      <c r="C293" s="37"/>
      <c r="D293" s="1"/>
      <c r="E293" s="1"/>
      <c r="F293" s="1"/>
      <c r="G293" s="1"/>
      <c r="H293" s="1"/>
    </row>
    <row r="294" spans="1:8" x14ac:dyDescent="0.25">
      <c r="A294" s="16"/>
      <c r="B294" s="16"/>
      <c r="C294" s="16"/>
      <c r="D294" s="1"/>
      <c r="E294" s="1"/>
      <c r="F294" s="1"/>
      <c r="G294" s="1"/>
      <c r="H294" s="1"/>
    </row>
    <row r="295" spans="1:8" x14ac:dyDescent="0.25">
      <c r="A295" s="16"/>
      <c r="B295" s="16"/>
      <c r="C295" s="16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6"/>
      <c r="B297" s="16"/>
      <c r="C297" s="16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37"/>
      <c r="B300" s="37"/>
      <c r="C300" s="37"/>
      <c r="D300" s="1"/>
      <c r="E300" s="1"/>
      <c r="F300" s="1"/>
      <c r="G300" s="1"/>
      <c r="H300" s="1"/>
    </row>
    <row r="301" spans="1:8" x14ac:dyDescent="0.25">
      <c r="A301" s="16"/>
      <c r="B301" s="16"/>
      <c r="C301" s="16"/>
      <c r="D301" s="1"/>
      <c r="E301" s="1"/>
      <c r="F301" s="1"/>
      <c r="G301" s="1"/>
      <c r="H301" s="1"/>
    </row>
    <row r="302" spans="1:8" x14ac:dyDescent="0.25">
      <c r="A302" s="16"/>
      <c r="B302" s="16"/>
      <c r="C302" s="16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6"/>
      <c r="B304" s="16"/>
      <c r="C304" s="16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37"/>
      <c r="B307" s="37"/>
      <c r="C307" s="37"/>
      <c r="D307" s="1"/>
      <c r="E307" s="1"/>
      <c r="F307" s="1"/>
      <c r="G307" s="1"/>
      <c r="H307" s="1"/>
    </row>
    <row r="308" spans="1:8" x14ac:dyDescent="0.25">
      <c r="A308" s="16"/>
      <c r="B308" s="16"/>
      <c r="C308" s="16"/>
      <c r="D308" s="1"/>
      <c r="E308" s="1"/>
      <c r="F308" s="1"/>
      <c r="G308" s="1"/>
      <c r="H308" s="1"/>
    </row>
    <row r="309" spans="1:8" x14ac:dyDescent="0.25">
      <c r="A309" s="16"/>
      <c r="B309" s="16"/>
      <c r="C309" s="16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6"/>
      <c r="B311" s="16"/>
      <c r="C311" s="16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37"/>
      <c r="B314" s="37"/>
      <c r="C314" s="37"/>
      <c r="D314" s="1"/>
      <c r="E314" s="1"/>
      <c r="F314" s="1"/>
      <c r="G314" s="1"/>
      <c r="H314" s="1"/>
    </row>
    <row r="315" spans="1:8" x14ac:dyDescent="0.25">
      <c r="A315" s="16"/>
      <c r="B315" s="16"/>
      <c r="C315" s="16"/>
      <c r="D315" s="1"/>
      <c r="E315" s="1"/>
      <c r="F315" s="1"/>
      <c r="G315" s="1"/>
      <c r="H315" s="1"/>
    </row>
    <row r="316" spans="1:8" x14ac:dyDescent="0.25">
      <c r="A316" s="16"/>
      <c r="B316" s="16"/>
      <c r="C316" s="16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6"/>
      <c r="B318" s="16"/>
      <c r="C318" s="16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37"/>
      <c r="B321" s="37"/>
      <c r="C321" s="37"/>
      <c r="D321" s="1"/>
      <c r="E321" s="1"/>
      <c r="F321" s="1"/>
      <c r="G321" s="1"/>
      <c r="H321" s="1"/>
    </row>
    <row r="322" spans="1:8" x14ac:dyDescent="0.25">
      <c r="A322" s="16"/>
      <c r="B322" s="16"/>
      <c r="C322" s="16"/>
      <c r="D322" s="1"/>
      <c r="E322" s="1"/>
      <c r="F322" s="1"/>
      <c r="G322" s="1"/>
      <c r="H322" s="1"/>
    </row>
    <row r="323" spans="1:8" x14ac:dyDescent="0.25">
      <c r="A323" s="16"/>
      <c r="B323" s="16"/>
      <c r="C323" s="16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6"/>
      <c r="B325" s="16"/>
      <c r="C325" s="16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37"/>
      <c r="B328" s="37"/>
      <c r="C328" s="37"/>
      <c r="D328" s="1"/>
      <c r="E328" s="1"/>
      <c r="F328" s="1"/>
      <c r="G328" s="1"/>
      <c r="H328" s="1"/>
    </row>
    <row r="329" spans="1:8" x14ac:dyDescent="0.25">
      <c r="A329" s="16"/>
      <c r="B329" s="16"/>
      <c r="C329" s="16"/>
      <c r="D329" s="1"/>
      <c r="E329" s="1"/>
      <c r="F329" s="1"/>
      <c r="G329" s="1"/>
      <c r="H329" s="1"/>
    </row>
    <row r="330" spans="1:8" x14ac:dyDescent="0.25">
      <c r="A330" s="16"/>
      <c r="B330" s="16"/>
      <c r="C330" s="16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6"/>
      <c r="B332" s="16"/>
      <c r="C332" s="16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37"/>
      <c r="B335" s="37"/>
      <c r="C335" s="37"/>
      <c r="D335" s="1"/>
      <c r="E335" s="1"/>
      <c r="F335" s="1"/>
      <c r="G335" s="1"/>
      <c r="H335" s="1"/>
    </row>
    <row r="336" spans="1:8" x14ac:dyDescent="0.25">
      <c r="A336" s="16"/>
      <c r="B336" s="16"/>
      <c r="C336" s="16"/>
      <c r="D336" s="1"/>
      <c r="E336" s="1"/>
      <c r="F336" s="1"/>
      <c r="G336" s="1"/>
      <c r="H336" s="1"/>
    </row>
    <row r="337" spans="1:8" x14ac:dyDescent="0.25">
      <c r="A337" s="16"/>
      <c r="B337" s="16"/>
      <c r="C337" s="16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6"/>
      <c r="B339" s="16"/>
      <c r="C339" s="16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37"/>
      <c r="B342" s="37"/>
      <c r="C342" s="37"/>
      <c r="D342" s="1"/>
      <c r="E342" s="1"/>
      <c r="F342" s="1"/>
      <c r="G342" s="1"/>
      <c r="H342" s="1"/>
    </row>
    <row r="343" spans="1:8" x14ac:dyDescent="0.25">
      <c r="A343" s="16"/>
      <c r="B343" s="16"/>
      <c r="C343" s="16"/>
      <c r="D343" s="1"/>
      <c r="E343" s="1"/>
      <c r="F343" s="1"/>
      <c r="G343" s="1"/>
      <c r="H343" s="1"/>
    </row>
    <row r="344" spans="1:8" x14ac:dyDescent="0.25">
      <c r="A344" s="16"/>
      <c r="B344" s="16"/>
      <c r="C344" s="16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6"/>
      <c r="B346" s="16"/>
      <c r="C346" s="16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37"/>
      <c r="B349" s="37"/>
      <c r="C349" s="37"/>
      <c r="D349" s="1"/>
      <c r="E349" s="1"/>
      <c r="F349" s="1"/>
      <c r="G349" s="1"/>
      <c r="H349" s="1"/>
    </row>
    <row r="350" spans="1:8" x14ac:dyDescent="0.25">
      <c r="A350" s="16"/>
      <c r="B350" s="16"/>
      <c r="C350" s="16"/>
      <c r="D350" s="1"/>
      <c r="E350" s="1"/>
      <c r="F350" s="1"/>
      <c r="G350" s="1"/>
      <c r="H350" s="1"/>
    </row>
    <row r="351" spans="1:8" x14ac:dyDescent="0.25">
      <c r="A351" s="16"/>
      <c r="B351" s="16"/>
      <c r="C351" s="16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6"/>
      <c r="B353" s="16"/>
      <c r="C353" s="16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37"/>
      <c r="B356" s="37"/>
      <c r="C356" s="37"/>
      <c r="D356" s="1"/>
      <c r="E356" s="1"/>
      <c r="F356" s="1"/>
      <c r="G356" s="1"/>
      <c r="H356" s="1"/>
    </row>
    <row r="357" spans="1:8" x14ac:dyDescent="0.25">
      <c r="A357" s="16"/>
      <c r="B357" s="16"/>
      <c r="C357" s="16"/>
      <c r="D357" s="1"/>
      <c r="E357" s="1"/>
      <c r="F357" s="1"/>
      <c r="G357" s="1"/>
      <c r="H357" s="1"/>
    </row>
    <row r="358" spans="1:8" x14ac:dyDescent="0.25">
      <c r="A358" s="16"/>
      <c r="B358" s="16"/>
      <c r="C358" s="16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6"/>
      <c r="B360" s="16"/>
      <c r="C360" s="16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37"/>
      <c r="B363" s="37"/>
      <c r="C363" s="37"/>
      <c r="D363" s="1"/>
      <c r="E363" s="1"/>
      <c r="F363" s="1"/>
      <c r="G363" s="1"/>
      <c r="H363" s="1"/>
    </row>
    <row r="364" spans="1:8" x14ac:dyDescent="0.25">
      <c r="A364" s="16"/>
      <c r="B364" s="16"/>
      <c r="C364" s="16"/>
      <c r="D364" s="1"/>
      <c r="E364" s="1"/>
      <c r="F364" s="1"/>
      <c r="G364" s="1"/>
      <c r="H364" s="1"/>
    </row>
    <row r="365" spans="1:8" x14ac:dyDescent="0.25">
      <c r="A365" s="16"/>
      <c r="B365" s="16"/>
      <c r="C365" s="16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6"/>
      <c r="B367" s="16"/>
      <c r="C367" s="16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37"/>
      <c r="B370" s="37"/>
      <c r="C370" s="37"/>
      <c r="D370" s="1"/>
      <c r="E370" s="1"/>
      <c r="F370" s="1"/>
      <c r="G370" s="1"/>
      <c r="H370" s="1"/>
    </row>
    <row r="371" spans="1:8" x14ac:dyDescent="0.25">
      <c r="A371" s="16"/>
      <c r="B371" s="16"/>
      <c r="C371" s="16"/>
      <c r="D371" s="1"/>
      <c r="E371" s="1"/>
      <c r="F371" s="1"/>
      <c r="G371" s="1"/>
      <c r="H371" s="1"/>
    </row>
    <row r="372" spans="1:8" x14ac:dyDescent="0.25">
      <c r="A372" s="16"/>
      <c r="B372" s="16"/>
      <c r="C372" s="16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6"/>
      <c r="B374" s="16"/>
      <c r="C374" s="16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37"/>
      <c r="B377" s="37"/>
      <c r="C377" s="37"/>
      <c r="D377" s="1"/>
      <c r="E377" s="1"/>
      <c r="F377" s="1"/>
      <c r="G377" s="1"/>
      <c r="H377" s="1"/>
    </row>
    <row r="378" spans="1:8" x14ac:dyDescent="0.25">
      <c r="A378" s="16"/>
      <c r="B378" s="16"/>
      <c r="C378" s="16"/>
      <c r="D378" s="1"/>
      <c r="E378" s="1"/>
      <c r="F378" s="1"/>
      <c r="G378" s="1"/>
      <c r="H378" s="1"/>
    </row>
    <row r="379" spans="1:8" x14ac:dyDescent="0.25">
      <c r="A379" s="16"/>
      <c r="B379" s="16"/>
      <c r="C379" s="16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16"/>
      <c r="B381" s="16"/>
      <c r="C381" s="16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37"/>
      <c r="B384" s="37"/>
      <c r="C384" s="37"/>
      <c r="D384" s="1"/>
      <c r="E384" s="1"/>
      <c r="F384" s="1"/>
      <c r="G384" s="1"/>
      <c r="H384" s="1"/>
    </row>
    <row r="385" spans="1:8" x14ac:dyDescent="0.25">
      <c r="A385" s="16"/>
      <c r="B385" s="16"/>
      <c r="C385" s="16"/>
      <c r="D385" s="1"/>
      <c r="E385" s="1"/>
      <c r="F385" s="1"/>
      <c r="G385" s="1"/>
      <c r="H385" s="1"/>
    </row>
    <row r="386" spans="1:8" x14ac:dyDescent="0.25">
      <c r="A386" s="16"/>
      <c r="B386" s="16"/>
      <c r="C386" s="16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16"/>
      <c r="B388" s="16"/>
      <c r="C388" s="16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37"/>
      <c r="B391" s="37"/>
      <c r="C391" s="37"/>
      <c r="D391" s="1"/>
      <c r="E391" s="1"/>
      <c r="F391" s="1"/>
      <c r="G391" s="1"/>
      <c r="H391" s="1"/>
    </row>
    <row r="392" spans="1:8" x14ac:dyDescent="0.25">
      <c r="A392" s="16"/>
      <c r="B392" s="16"/>
      <c r="C392" s="16"/>
      <c r="D392" s="1"/>
      <c r="E392" s="1"/>
      <c r="F392" s="1"/>
      <c r="G392" s="1"/>
      <c r="H392" s="1"/>
    </row>
    <row r="393" spans="1:8" x14ac:dyDescent="0.25">
      <c r="A393" s="16"/>
      <c r="B393" s="16"/>
      <c r="C393" s="16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16"/>
      <c r="B395" s="16"/>
      <c r="C395" s="16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37"/>
      <c r="B398" s="37"/>
      <c r="C398" s="37"/>
      <c r="D398" s="1"/>
      <c r="E398" s="1"/>
      <c r="F398" s="1"/>
      <c r="G398" s="1"/>
      <c r="H398" s="1"/>
    </row>
    <row r="399" spans="1:8" x14ac:dyDescent="0.25">
      <c r="A399" s="16"/>
      <c r="B399" s="16"/>
      <c r="C399" s="16"/>
      <c r="D399" s="1"/>
      <c r="E399" s="1"/>
      <c r="F399" s="1"/>
      <c r="G399" s="1"/>
      <c r="H399" s="1"/>
    </row>
    <row r="400" spans="1:8" x14ac:dyDescent="0.25">
      <c r="A400" s="16"/>
      <c r="B400" s="16"/>
      <c r="C400" s="16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16"/>
      <c r="B402" s="16"/>
      <c r="C402" s="16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37"/>
      <c r="B405" s="37"/>
      <c r="C405" s="37"/>
      <c r="D405" s="1"/>
      <c r="E405" s="1"/>
      <c r="F405" s="1"/>
      <c r="G405" s="1"/>
      <c r="H405" s="1"/>
    </row>
    <row r="406" spans="1:8" x14ac:dyDescent="0.25">
      <c r="A406" s="16"/>
      <c r="B406" s="16"/>
      <c r="C406" s="16"/>
      <c r="D406" s="1"/>
      <c r="E406" s="1"/>
      <c r="F406" s="1"/>
      <c r="G406" s="1"/>
      <c r="H406" s="1"/>
    </row>
    <row r="407" spans="1:8" x14ac:dyDescent="0.25">
      <c r="A407" s="16"/>
      <c r="B407" s="16"/>
      <c r="C407" s="16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16"/>
      <c r="B409" s="16"/>
      <c r="C409" s="16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37"/>
      <c r="B412" s="37"/>
      <c r="C412" s="37"/>
      <c r="D412" s="1"/>
      <c r="E412" s="1"/>
      <c r="F412" s="1"/>
      <c r="G412" s="1"/>
      <c r="H412" s="1"/>
    </row>
    <row r="413" spans="1:8" x14ac:dyDescent="0.25">
      <c r="A413" s="16"/>
      <c r="B413" s="16"/>
      <c r="C413" s="16"/>
      <c r="D413" s="1"/>
      <c r="E413" s="1"/>
      <c r="F413" s="1"/>
      <c r="G413" s="1"/>
      <c r="H413" s="1"/>
    </row>
    <row r="414" spans="1:8" x14ac:dyDescent="0.25">
      <c r="A414" s="16"/>
      <c r="B414" s="16"/>
      <c r="C414" s="16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16"/>
      <c r="B416" s="16"/>
      <c r="C416" s="16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37"/>
      <c r="B419" s="37"/>
      <c r="C419" s="37"/>
      <c r="D419" s="1"/>
      <c r="E419" s="1"/>
      <c r="F419" s="1"/>
      <c r="G419" s="1"/>
      <c r="H419" s="1"/>
    </row>
    <row r="420" spans="1:8" x14ac:dyDescent="0.25">
      <c r="A420" s="16"/>
      <c r="B420" s="16"/>
      <c r="C420" s="16"/>
      <c r="D420" s="1"/>
      <c r="E420" s="1"/>
      <c r="F420" s="1"/>
      <c r="G420" s="1"/>
      <c r="H420" s="1"/>
    </row>
    <row r="421" spans="1:8" x14ac:dyDescent="0.25">
      <c r="A421" s="16"/>
      <c r="B421" s="16"/>
      <c r="C421" s="16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16"/>
      <c r="B423" s="16"/>
      <c r="C423" s="16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37"/>
      <c r="B426" s="37"/>
      <c r="C426" s="37"/>
      <c r="D426" s="1"/>
      <c r="E426" s="1"/>
      <c r="F426" s="1"/>
      <c r="G426" s="1"/>
      <c r="H426" s="1"/>
    </row>
    <row r="427" spans="1:8" x14ac:dyDescent="0.25">
      <c r="A427" s="16"/>
      <c r="B427" s="16"/>
      <c r="C427" s="16"/>
      <c r="D427" s="1"/>
      <c r="E427" s="1"/>
      <c r="F427" s="1"/>
      <c r="G427" s="1"/>
      <c r="H427" s="1"/>
    </row>
    <row r="428" spans="1:8" x14ac:dyDescent="0.25">
      <c r="A428" s="16"/>
      <c r="B428" s="16"/>
      <c r="C428" s="16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16"/>
      <c r="B430" s="16"/>
      <c r="C430" s="16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37"/>
      <c r="B433" s="37"/>
      <c r="C433" s="37"/>
      <c r="D433" s="1"/>
      <c r="E433" s="1"/>
      <c r="F433" s="1"/>
      <c r="G433" s="1"/>
      <c r="H433" s="1"/>
    </row>
    <row r="434" spans="1:8" x14ac:dyDescent="0.25">
      <c r="A434" s="16"/>
      <c r="B434" s="16"/>
      <c r="C434" s="16"/>
      <c r="D434" s="1"/>
      <c r="E434" s="1"/>
      <c r="F434" s="1"/>
      <c r="G434" s="1"/>
      <c r="H434" s="1"/>
    </row>
    <row r="435" spans="1:8" x14ac:dyDescent="0.25">
      <c r="A435" s="16"/>
      <c r="B435" s="16"/>
      <c r="C435" s="16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16"/>
      <c r="B437" s="16"/>
      <c r="C437" s="16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37"/>
      <c r="B440" s="37"/>
      <c r="C440" s="37"/>
      <c r="D440" s="1"/>
      <c r="E440" s="1"/>
      <c r="F440" s="1"/>
      <c r="G440" s="1"/>
      <c r="H440" s="1"/>
    </row>
    <row r="441" spans="1:8" x14ac:dyDescent="0.25">
      <c r="A441" s="16"/>
      <c r="B441" s="16"/>
      <c r="C441" s="16"/>
      <c r="D441" s="1"/>
      <c r="E441" s="1"/>
      <c r="F441" s="1"/>
      <c r="G441" s="1"/>
      <c r="H441" s="1"/>
    </row>
    <row r="442" spans="1:8" x14ac:dyDescent="0.25">
      <c r="A442" s="16"/>
      <c r="B442" s="16"/>
      <c r="C442" s="16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16"/>
      <c r="B444" s="16"/>
      <c r="C444" s="16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37"/>
      <c r="B447" s="37"/>
      <c r="C447" s="37"/>
      <c r="D447" s="1"/>
      <c r="E447" s="1"/>
      <c r="F447" s="1"/>
      <c r="G447" s="1"/>
      <c r="H447" s="1"/>
    </row>
    <row r="448" spans="1:8" x14ac:dyDescent="0.25">
      <c r="A448" s="16"/>
      <c r="B448" s="16"/>
      <c r="C448" s="16"/>
      <c r="D448" s="1"/>
      <c r="E448" s="1"/>
      <c r="F448" s="1"/>
      <c r="G448" s="1"/>
      <c r="H448" s="1"/>
    </row>
    <row r="449" spans="1:8" x14ac:dyDescent="0.25">
      <c r="A449" s="16"/>
      <c r="B449" s="16"/>
      <c r="C449" s="16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16"/>
      <c r="B451" s="16"/>
      <c r="C451" s="16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37"/>
      <c r="B454" s="37"/>
      <c r="C454" s="37"/>
      <c r="D454" s="1"/>
      <c r="E454" s="1"/>
      <c r="F454" s="1"/>
      <c r="G454" s="1"/>
      <c r="H454" s="1"/>
    </row>
    <row r="455" spans="1:8" x14ac:dyDescent="0.25">
      <c r="A455" s="16"/>
      <c r="B455" s="16"/>
      <c r="C455" s="16"/>
      <c r="D455" s="1"/>
      <c r="E455" s="1"/>
      <c r="F455" s="1"/>
      <c r="G455" s="1"/>
      <c r="H455" s="1"/>
    </row>
    <row r="456" spans="1:8" x14ac:dyDescent="0.25">
      <c r="A456" s="16"/>
      <c r="B456" s="16"/>
      <c r="C456" s="16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16"/>
      <c r="B458" s="16"/>
      <c r="C458" s="16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37"/>
      <c r="B461" s="37"/>
      <c r="C461" s="37"/>
      <c r="D461" s="1"/>
      <c r="E461" s="1"/>
      <c r="F461" s="1"/>
      <c r="G461" s="1"/>
      <c r="H461" s="1"/>
    </row>
    <row r="462" spans="1:8" x14ac:dyDescent="0.25">
      <c r="A462" s="16"/>
      <c r="B462" s="16"/>
      <c r="C462" s="16"/>
      <c r="D462" s="1"/>
      <c r="E462" s="1"/>
      <c r="F462" s="1"/>
      <c r="G462" s="1"/>
      <c r="H462" s="1"/>
    </row>
    <row r="463" spans="1:8" x14ac:dyDescent="0.25">
      <c r="A463" s="16"/>
      <c r="B463" s="16"/>
      <c r="C463" s="16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16"/>
      <c r="B465" s="16"/>
      <c r="C465" s="16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37"/>
      <c r="B468" s="37"/>
      <c r="C468" s="37"/>
      <c r="D468" s="1"/>
      <c r="E468" s="1"/>
      <c r="F468" s="1"/>
      <c r="G468" s="1"/>
      <c r="H468" s="1"/>
    </row>
    <row r="469" spans="1:8" x14ac:dyDescent="0.25">
      <c r="A469" s="16"/>
      <c r="B469" s="16"/>
      <c r="C469" s="16"/>
      <c r="D469" s="1"/>
      <c r="E469" s="1"/>
      <c r="F469" s="1"/>
      <c r="G469" s="1"/>
      <c r="H469" s="1"/>
    </row>
    <row r="470" spans="1:8" x14ac:dyDescent="0.25">
      <c r="A470" s="16"/>
      <c r="B470" s="16"/>
      <c r="C470" s="16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16"/>
      <c r="B472" s="16"/>
      <c r="C472" s="16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37"/>
      <c r="B475" s="37"/>
      <c r="C475" s="37"/>
      <c r="D475" s="1"/>
      <c r="E475" s="1"/>
      <c r="F475" s="1"/>
      <c r="G475" s="1"/>
      <c r="H475" s="1"/>
    </row>
    <row r="476" spans="1:8" x14ac:dyDescent="0.25">
      <c r="A476" s="16"/>
      <c r="B476" s="16"/>
      <c r="C476" s="16"/>
      <c r="D476" s="1"/>
      <c r="E476" s="1"/>
      <c r="F476" s="1"/>
      <c r="G476" s="1"/>
      <c r="H476" s="1"/>
    </row>
    <row r="477" spans="1:8" x14ac:dyDescent="0.25">
      <c r="A477" s="16"/>
      <c r="B477" s="16"/>
      <c r="C477" s="16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6"/>
      <c r="B479" s="16"/>
      <c r="C479" s="16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37"/>
      <c r="B482" s="37"/>
      <c r="C482" s="37"/>
      <c r="D482" s="1"/>
      <c r="E482" s="1"/>
      <c r="F482" s="1"/>
      <c r="G482" s="1"/>
      <c r="H482" s="1"/>
    </row>
    <row r="483" spans="1:8" x14ac:dyDescent="0.25">
      <c r="A483" s="16"/>
      <c r="B483" s="16"/>
      <c r="C483" s="16"/>
      <c r="D483" s="1"/>
      <c r="E483" s="1"/>
      <c r="F483" s="1"/>
      <c r="G483" s="1"/>
      <c r="H483" s="1"/>
    </row>
    <row r="484" spans="1:8" x14ac:dyDescent="0.25">
      <c r="A484" s="16"/>
      <c r="B484" s="16"/>
      <c r="C484" s="16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6"/>
      <c r="B486" s="16"/>
      <c r="C486" s="16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1"/>
      <c r="B488" s="1"/>
      <c r="C488" s="1"/>
      <c r="D488" s="1"/>
      <c r="E488" s="1"/>
      <c r="F488" s="1"/>
      <c r="G488" s="1"/>
      <c r="H488" s="1"/>
    </row>
    <row r="489" spans="1:8" x14ac:dyDescent="0.25">
      <c r="A489" s="16"/>
      <c r="B489" s="16"/>
      <c r="C489" s="16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37"/>
      <c r="B492" s="37"/>
      <c r="C492" s="37"/>
      <c r="D492" s="1"/>
      <c r="E492" s="1"/>
      <c r="F492" s="1"/>
      <c r="G492" s="1"/>
      <c r="H492" s="1"/>
    </row>
    <row r="493" spans="1:8" x14ac:dyDescent="0.25">
      <c r="A493" s="16"/>
      <c r="B493" s="16"/>
      <c r="C493" s="16"/>
      <c r="D493" s="1"/>
      <c r="E493" s="1"/>
      <c r="F493" s="1"/>
      <c r="G493" s="1"/>
      <c r="H493" s="1"/>
    </row>
    <row r="494" spans="1:8" x14ac:dyDescent="0.25">
      <c r="A494" s="16"/>
      <c r="B494" s="16"/>
      <c r="C494" s="16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16"/>
      <c r="B496" s="16"/>
      <c r="C496" s="16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37"/>
      <c r="B499" s="37"/>
      <c r="C499" s="37"/>
      <c r="D499" s="1"/>
      <c r="E499" s="1"/>
      <c r="F499" s="1"/>
      <c r="G499" s="1"/>
      <c r="H499" s="1"/>
    </row>
    <row r="500" spans="1:8" x14ac:dyDescent="0.25">
      <c r="A500" s="16"/>
      <c r="B500" s="16"/>
      <c r="C500" s="16"/>
      <c r="D500" s="1"/>
      <c r="E500" s="1"/>
      <c r="F500" s="1"/>
      <c r="G500" s="1"/>
      <c r="H500" s="1"/>
    </row>
    <row r="501" spans="1:8" x14ac:dyDescent="0.25">
      <c r="A501" s="16"/>
      <c r="B501" s="16"/>
      <c r="C501" s="16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16"/>
      <c r="B503" s="16"/>
      <c r="C503" s="16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37"/>
      <c r="B506" s="37"/>
      <c r="C506" s="37"/>
      <c r="D506" s="1"/>
      <c r="E506" s="1"/>
      <c r="F506" s="1"/>
      <c r="G506" s="1"/>
      <c r="H506" s="1"/>
    </row>
    <row r="507" spans="1:8" x14ac:dyDescent="0.25">
      <c r="A507" s="16"/>
      <c r="B507" s="16"/>
      <c r="C507" s="16"/>
      <c r="D507" s="1"/>
      <c r="E507" s="1"/>
      <c r="F507" s="1"/>
      <c r="G507" s="1"/>
      <c r="H507" s="1"/>
    </row>
    <row r="508" spans="1:8" x14ac:dyDescent="0.25">
      <c r="A508" s="16"/>
      <c r="B508" s="16"/>
      <c r="C508" s="16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16"/>
      <c r="B510" s="16"/>
      <c r="C510" s="16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37"/>
      <c r="B513" s="37"/>
      <c r="C513" s="37"/>
      <c r="D513" s="1"/>
      <c r="E513" s="1"/>
      <c r="F513" s="1"/>
      <c r="G513" s="1"/>
      <c r="H513" s="1"/>
    </row>
    <row r="514" spans="1:8" x14ac:dyDescent="0.25">
      <c r="A514" s="16"/>
      <c r="B514" s="16"/>
      <c r="C514" s="16"/>
      <c r="D514" s="1"/>
      <c r="E514" s="1"/>
      <c r="F514" s="1"/>
      <c r="G514" s="1"/>
      <c r="H514" s="1"/>
    </row>
    <row r="515" spans="1:8" x14ac:dyDescent="0.25">
      <c r="A515" s="16"/>
      <c r="B515" s="16"/>
      <c r="C515" s="16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16"/>
      <c r="B517" s="16"/>
      <c r="C517" s="16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37"/>
      <c r="B520" s="37"/>
      <c r="C520" s="37"/>
      <c r="D520" s="1"/>
      <c r="E520" s="1"/>
      <c r="F520" s="1"/>
      <c r="G520" s="1"/>
      <c r="H520" s="1"/>
    </row>
    <row r="521" spans="1:8" x14ac:dyDescent="0.25">
      <c r="A521" s="16"/>
      <c r="B521" s="16"/>
      <c r="C521" s="16"/>
      <c r="D521" s="1"/>
      <c r="E521" s="1"/>
      <c r="F521" s="1"/>
      <c r="G521" s="1"/>
      <c r="H521" s="1"/>
    </row>
    <row r="522" spans="1:8" x14ac:dyDescent="0.25">
      <c r="A522" s="16"/>
      <c r="B522" s="16"/>
      <c r="C522" s="16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16"/>
      <c r="B524" s="16"/>
      <c r="C524" s="16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37"/>
      <c r="B527" s="37"/>
      <c r="C527" s="37"/>
      <c r="D527" s="1"/>
      <c r="E527" s="1"/>
      <c r="F527" s="1"/>
      <c r="G527" s="1"/>
      <c r="H527" s="1"/>
    </row>
    <row r="528" spans="1:8" x14ac:dyDescent="0.25">
      <c r="A528" s="16"/>
      <c r="B528" s="16"/>
      <c r="C528" s="16"/>
      <c r="D528" s="1"/>
      <c r="E528" s="1"/>
      <c r="F528" s="1"/>
      <c r="G528" s="1"/>
      <c r="H528" s="1"/>
    </row>
    <row r="529" spans="1:8" x14ac:dyDescent="0.25">
      <c r="A529" s="16"/>
      <c r="B529" s="16"/>
      <c r="C529" s="16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16"/>
      <c r="B531" s="16"/>
      <c r="C531" s="16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37"/>
      <c r="B534" s="37"/>
      <c r="C534" s="37"/>
      <c r="D534" s="1"/>
      <c r="E534" s="1"/>
      <c r="F534" s="1"/>
      <c r="G534" s="1"/>
      <c r="H534" s="1"/>
    </row>
    <row r="535" spans="1:8" x14ac:dyDescent="0.25">
      <c r="A535" s="16"/>
      <c r="B535" s="16"/>
      <c r="C535" s="16"/>
      <c r="D535" s="1"/>
      <c r="E535" s="1"/>
      <c r="F535" s="1"/>
      <c r="G535" s="1"/>
      <c r="H535" s="1"/>
    </row>
    <row r="536" spans="1:8" x14ac:dyDescent="0.25">
      <c r="A536" s="16"/>
      <c r="B536" s="16"/>
      <c r="C536" s="16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16"/>
      <c r="B538" s="16"/>
      <c r="C538" s="16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37"/>
      <c r="B541" s="37"/>
      <c r="C541" s="37"/>
      <c r="D541" s="1"/>
      <c r="E541" s="1"/>
      <c r="F541" s="1"/>
      <c r="G541" s="1"/>
      <c r="H541" s="1"/>
    </row>
    <row r="542" spans="1:8" x14ac:dyDescent="0.25">
      <c r="A542" s="16"/>
      <c r="B542" s="16"/>
      <c r="C542" s="16"/>
      <c r="D542" s="1"/>
      <c r="E542" s="1"/>
      <c r="F542" s="1"/>
      <c r="G542" s="1"/>
      <c r="H542" s="1"/>
    </row>
    <row r="543" spans="1:8" x14ac:dyDescent="0.25">
      <c r="A543" s="16"/>
      <c r="B543" s="16"/>
      <c r="C543" s="16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16"/>
      <c r="B545" s="16"/>
      <c r="C545" s="16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37"/>
      <c r="B548" s="37"/>
      <c r="C548" s="37"/>
      <c r="D548" s="1"/>
      <c r="E548" s="1"/>
      <c r="F548" s="1"/>
      <c r="G548" s="1"/>
      <c r="H548" s="1"/>
    </row>
    <row r="549" spans="1:8" x14ac:dyDescent="0.25">
      <c r="A549" s="16"/>
      <c r="B549" s="16"/>
      <c r="C549" s="16"/>
      <c r="D549" s="1"/>
      <c r="E549" s="1"/>
      <c r="F549" s="1"/>
      <c r="G549" s="1"/>
      <c r="H549" s="1"/>
    </row>
    <row r="550" spans="1:8" x14ac:dyDescent="0.25">
      <c r="A550" s="16"/>
      <c r="B550" s="16"/>
      <c r="C550" s="16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16"/>
      <c r="B552" s="16"/>
      <c r="C552" s="16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37"/>
      <c r="B555" s="37"/>
      <c r="C555" s="37"/>
      <c r="D555" s="1"/>
      <c r="E555" s="1"/>
      <c r="F555" s="1"/>
      <c r="G555" s="1"/>
      <c r="H555" s="1"/>
    </row>
    <row r="556" spans="1:8" x14ac:dyDescent="0.25">
      <c r="A556" s="16"/>
      <c r="B556" s="16"/>
      <c r="C556" s="16"/>
      <c r="D556" s="1"/>
      <c r="E556" s="1"/>
      <c r="F556" s="1"/>
      <c r="G556" s="1"/>
      <c r="H556" s="1"/>
    </row>
    <row r="557" spans="1:8" x14ac:dyDescent="0.25">
      <c r="A557" s="16"/>
      <c r="B557" s="16"/>
      <c r="C557" s="16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16"/>
      <c r="B559" s="16"/>
      <c r="C559" s="16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37"/>
      <c r="B562" s="37"/>
      <c r="C562" s="37"/>
      <c r="D562" s="1"/>
      <c r="E562" s="1"/>
      <c r="F562" s="1"/>
      <c r="G562" s="1"/>
      <c r="H562" s="1"/>
    </row>
    <row r="563" spans="1:8" x14ac:dyDescent="0.25">
      <c r="A563" s="16"/>
      <c r="B563" s="16"/>
      <c r="C563" s="16"/>
      <c r="D563" s="1"/>
      <c r="E563" s="1"/>
      <c r="F563" s="1"/>
      <c r="G563" s="1"/>
      <c r="H563" s="1"/>
    </row>
    <row r="564" spans="1:8" x14ac:dyDescent="0.25">
      <c r="A564" s="16"/>
      <c r="B564" s="16"/>
      <c r="C564" s="16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16"/>
      <c r="B566" s="16"/>
      <c r="C566" s="16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37"/>
      <c r="B569" s="37"/>
      <c r="C569" s="37"/>
      <c r="D569" s="1"/>
      <c r="E569" s="1"/>
      <c r="F569" s="1"/>
      <c r="G569" s="1"/>
      <c r="H569" s="1"/>
    </row>
    <row r="570" spans="1:8" x14ac:dyDescent="0.25">
      <c r="A570" s="16"/>
      <c r="B570" s="16"/>
      <c r="C570" s="16"/>
      <c r="D570" s="1"/>
      <c r="E570" s="1"/>
      <c r="F570" s="1"/>
      <c r="G570" s="1"/>
      <c r="H570" s="1"/>
    </row>
    <row r="571" spans="1:8" x14ac:dyDescent="0.25">
      <c r="A571" s="16"/>
      <c r="B571" s="16"/>
      <c r="C571" s="16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16"/>
      <c r="B573" s="16"/>
      <c r="C573" s="16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37"/>
      <c r="B576" s="37"/>
      <c r="C576" s="37"/>
      <c r="D576" s="1"/>
      <c r="E576" s="1"/>
      <c r="F576" s="1"/>
      <c r="G576" s="1"/>
      <c r="H576" s="1"/>
    </row>
    <row r="577" spans="1:8" x14ac:dyDescent="0.25">
      <c r="A577" s="16"/>
      <c r="B577" s="16"/>
      <c r="C577" s="16"/>
      <c r="D577" s="1"/>
      <c r="E577" s="1"/>
      <c r="F577" s="1"/>
      <c r="G577" s="1"/>
      <c r="H577" s="1"/>
    </row>
    <row r="578" spans="1:8" x14ac:dyDescent="0.25">
      <c r="A578" s="16"/>
      <c r="B578" s="16"/>
      <c r="C578" s="16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16"/>
      <c r="B580" s="16"/>
      <c r="C580" s="16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37"/>
      <c r="B583" s="37"/>
      <c r="C583" s="37"/>
      <c r="D583" s="1"/>
      <c r="E583" s="1"/>
      <c r="F583" s="1"/>
      <c r="G583" s="1"/>
      <c r="H583" s="1"/>
    </row>
    <row r="584" spans="1:8" x14ac:dyDescent="0.25">
      <c r="A584" s="16"/>
      <c r="B584" s="16"/>
      <c r="C584" s="16"/>
      <c r="D584" s="1"/>
      <c r="E584" s="1"/>
      <c r="F584" s="1"/>
      <c r="G584" s="1"/>
      <c r="H584" s="1"/>
    </row>
    <row r="585" spans="1:8" x14ac:dyDescent="0.25">
      <c r="A585" s="16"/>
      <c r="B585" s="16"/>
      <c r="C585" s="16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16"/>
      <c r="B587" s="16"/>
      <c r="C587" s="16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37"/>
      <c r="B590" s="37"/>
      <c r="C590" s="37"/>
      <c r="D590" s="1"/>
      <c r="E590" s="1"/>
      <c r="F590" s="1"/>
      <c r="G590" s="1"/>
      <c r="H590" s="1"/>
    </row>
    <row r="591" spans="1:8" x14ac:dyDescent="0.25">
      <c r="A591" s="16"/>
      <c r="B591" s="16"/>
      <c r="C591" s="16"/>
      <c r="D591" s="1"/>
      <c r="E591" s="1"/>
      <c r="F591" s="1"/>
      <c r="G591" s="1"/>
      <c r="H591" s="1"/>
    </row>
    <row r="592" spans="1:8" x14ac:dyDescent="0.25">
      <c r="A592" s="16"/>
      <c r="B592" s="16"/>
      <c r="C592" s="16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16"/>
      <c r="B594" s="16"/>
      <c r="C594" s="16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37"/>
      <c r="B597" s="37"/>
      <c r="C597" s="37"/>
      <c r="D597" s="1"/>
      <c r="E597" s="1"/>
      <c r="F597" s="1"/>
      <c r="G597" s="1"/>
      <c r="H597" s="1"/>
    </row>
    <row r="598" spans="1:8" x14ac:dyDescent="0.25">
      <c r="A598" s="16"/>
      <c r="B598" s="16"/>
      <c r="C598" s="16"/>
      <c r="D598" s="1"/>
      <c r="E598" s="1"/>
      <c r="F598" s="1"/>
      <c r="G598" s="1"/>
      <c r="H598" s="1"/>
    </row>
    <row r="599" spans="1:8" x14ac:dyDescent="0.25">
      <c r="A599" s="16"/>
      <c r="B599" s="16"/>
      <c r="C599" s="16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16"/>
      <c r="B601" s="16"/>
      <c r="C601" s="16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37"/>
      <c r="B604" s="37"/>
      <c r="C604" s="37"/>
      <c r="D604" s="1"/>
      <c r="E604" s="1"/>
      <c r="F604" s="1"/>
      <c r="G604" s="1"/>
      <c r="H604" s="1"/>
    </row>
    <row r="605" spans="1:8" x14ac:dyDescent="0.25">
      <c r="A605" s="16"/>
      <c r="B605" s="16"/>
      <c r="C605" s="16"/>
      <c r="D605" s="1"/>
      <c r="E605" s="1"/>
      <c r="F605" s="1"/>
      <c r="G605" s="1"/>
      <c r="H605" s="1"/>
    </row>
    <row r="606" spans="1:8" x14ac:dyDescent="0.25">
      <c r="A606" s="16"/>
      <c r="B606" s="16"/>
      <c r="C606" s="16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16"/>
      <c r="B608" s="16"/>
      <c r="C608" s="16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37"/>
      <c r="B611" s="37"/>
      <c r="C611" s="37"/>
      <c r="D611" s="1"/>
      <c r="E611" s="1"/>
      <c r="F611" s="1"/>
      <c r="G611" s="1"/>
      <c r="H611" s="1"/>
    </row>
    <row r="612" spans="1:8" x14ac:dyDescent="0.25">
      <c r="A612" s="16"/>
      <c r="B612" s="16"/>
      <c r="C612" s="16"/>
      <c r="D612" s="1"/>
      <c r="E612" s="1"/>
      <c r="F612" s="1"/>
      <c r="G612" s="1"/>
      <c r="H612" s="1"/>
    </row>
    <row r="613" spans="1:8" x14ac:dyDescent="0.25">
      <c r="A613" s="16"/>
      <c r="B613" s="16"/>
      <c r="C613" s="16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16"/>
      <c r="B615" s="16"/>
      <c r="C615" s="16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37"/>
      <c r="B618" s="37"/>
      <c r="C618" s="37"/>
      <c r="D618" s="1"/>
      <c r="E618" s="1"/>
      <c r="F618" s="1"/>
      <c r="G618" s="1"/>
      <c r="H618" s="1"/>
    </row>
    <row r="619" spans="1:8" x14ac:dyDescent="0.25">
      <c r="A619" s="16"/>
      <c r="B619" s="16"/>
      <c r="C619" s="16"/>
      <c r="D619" s="1"/>
      <c r="E619" s="1"/>
      <c r="F619" s="1"/>
      <c r="G619" s="1"/>
      <c r="H619" s="1"/>
    </row>
    <row r="620" spans="1:8" x14ac:dyDescent="0.25">
      <c r="A620" s="16"/>
      <c r="B620" s="16"/>
      <c r="C620" s="16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16"/>
      <c r="B622" s="16"/>
      <c r="C622" s="16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37"/>
      <c r="B625" s="37"/>
      <c r="C625" s="37"/>
      <c r="D625" s="1"/>
      <c r="E625" s="1"/>
      <c r="F625" s="1"/>
      <c r="G625" s="1"/>
      <c r="H625" s="1"/>
    </row>
    <row r="626" spans="1:8" x14ac:dyDescent="0.25">
      <c r="A626" s="16"/>
      <c r="B626" s="16"/>
      <c r="C626" s="16"/>
      <c r="D626" s="1"/>
      <c r="E626" s="1"/>
      <c r="F626" s="1"/>
      <c r="G626" s="1"/>
      <c r="H626" s="1"/>
    </row>
    <row r="627" spans="1:8" x14ac:dyDescent="0.25">
      <c r="A627" s="16"/>
      <c r="B627" s="16"/>
      <c r="C627" s="16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16"/>
      <c r="B629" s="16"/>
      <c r="C629" s="16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37"/>
      <c r="B632" s="37"/>
      <c r="C632" s="37"/>
      <c r="D632" s="1"/>
      <c r="E632" s="1"/>
      <c r="F632" s="1"/>
      <c r="G632" s="1"/>
      <c r="H632" s="1"/>
    </row>
    <row r="633" spans="1:8" x14ac:dyDescent="0.25">
      <c r="A633" s="16"/>
      <c r="B633" s="16"/>
      <c r="C633" s="16"/>
      <c r="D633" s="1"/>
      <c r="E633" s="1"/>
      <c r="F633" s="1"/>
      <c r="G633" s="1"/>
      <c r="H633" s="1"/>
    </row>
    <row r="634" spans="1:8" x14ac:dyDescent="0.25">
      <c r="A634" s="16"/>
      <c r="B634" s="16"/>
      <c r="C634" s="16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16"/>
      <c r="B636" s="16"/>
      <c r="C636" s="16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37"/>
      <c r="B639" s="37"/>
      <c r="C639" s="37"/>
      <c r="D639" s="1"/>
      <c r="E639" s="1"/>
      <c r="F639" s="1"/>
      <c r="G639" s="1"/>
      <c r="H639" s="1"/>
    </row>
    <row r="640" spans="1:8" x14ac:dyDescent="0.25">
      <c r="A640" s="16"/>
      <c r="B640" s="16"/>
      <c r="C640" s="16"/>
      <c r="D640" s="1"/>
      <c r="E640" s="1"/>
      <c r="F640" s="1"/>
      <c r="G640" s="1"/>
      <c r="H640" s="1"/>
    </row>
    <row r="641" spans="1:8" x14ac:dyDescent="0.25">
      <c r="A641" s="16"/>
      <c r="B641" s="16"/>
      <c r="C641" s="16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16"/>
      <c r="B643" s="16"/>
      <c r="C643" s="16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37"/>
      <c r="B646" s="37"/>
      <c r="C646" s="37"/>
      <c r="D646" s="1"/>
      <c r="E646" s="1"/>
      <c r="F646" s="1"/>
      <c r="G646" s="1"/>
      <c r="H646" s="1"/>
    </row>
    <row r="647" spans="1:8" x14ac:dyDescent="0.25">
      <c r="A647" s="16"/>
      <c r="B647" s="16"/>
      <c r="C647" s="16"/>
      <c r="D647" s="1"/>
      <c r="E647" s="1"/>
      <c r="F647" s="1"/>
      <c r="G647" s="1"/>
      <c r="H647" s="1"/>
    </row>
    <row r="648" spans="1:8" x14ac:dyDescent="0.25">
      <c r="A648" s="16"/>
      <c r="B648" s="16"/>
      <c r="C648" s="16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16"/>
      <c r="B650" s="16"/>
      <c r="C650" s="16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37"/>
      <c r="B653" s="37"/>
      <c r="C653" s="37"/>
      <c r="D653" s="1"/>
      <c r="E653" s="1"/>
      <c r="F653" s="1"/>
      <c r="G653" s="1"/>
      <c r="H653" s="1"/>
    </row>
    <row r="654" spans="1:8" x14ac:dyDescent="0.25">
      <c r="A654" s="16"/>
      <c r="B654" s="16"/>
      <c r="C654" s="16"/>
      <c r="D654" s="1"/>
      <c r="E654" s="1"/>
      <c r="F654" s="1"/>
      <c r="G654" s="1"/>
      <c r="H654" s="1"/>
    </row>
    <row r="655" spans="1:8" x14ac:dyDescent="0.25">
      <c r="A655" s="16"/>
      <c r="B655" s="16"/>
      <c r="C655" s="16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16"/>
      <c r="B657" s="16"/>
      <c r="C657" s="16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37"/>
      <c r="B660" s="37"/>
      <c r="C660" s="37"/>
      <c r="D660" s="1"/>
      <c r="E660" s="1"/>
      <c r="F660" s="1"/>
      <c r="G660" s="1"/>
      <c r="H660" s="1"/>
    </row>
    <row r="661" spans="1:8" x14ac:dyDescent="0.25">
      <c r="A661" s="16"/>
      <c r="B661" s="16"/>
      <c r="C661" s="16"/>
      <c r="D661" s="1"/>
      <c r="E661" s="1"/>
      <c r="F661" s="1"/>
      <c r="G661" s="1"/>
      <c r="H661" s="1"/>
    </row>
    <row r="662" spans="1:8" x14ac:dyDescent="0.25">
      <c r="A662" s="16"/>
      <c r="B662" s="16"/>
      <c r="C662" s="16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16"/>
      <c r="B664" s="16"/>
      <c r="C664" s="16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37"/>
      <c r="B667" s="37"/>
      <c r="C667" s="37"/>
      <c r="D667" s="1"/>
      <c r="E667" s="1"/>
      <c r="F667" s="1"/>
      <c r="G667" s="1"/>
      <c r="H667" s="1"/>
    </row>
    <row r="668" spans="1:8" x14ac:dyDescent="0.25">
      <c r="A668" s="16"/>
      <c r="B668" s="16"/>
      <c r="C668" s="16"/>
      <c r="D668" s="1"/>
      <c r="E668" s="1"/>
      <c r="F668" s="1"/>
      <c r="G668" s="1"/>
      <c r="H668" s="1"/>
    </row>
    <row r="669" spans="1:8" x14ac:dyDescent="0.25">
      <c r="A669" s="16"/>
      <c r="B669" s="16"/>
      <c r="C669" s="16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6"/>
      <c r="B671" s="16"/>
      <c r="C671" s="16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37"/>
      <c r="B674" s="37"/>
      <c r="C674" s="37"/>
      <c r="D674" s="1"/>
      <c r="E674" s="1"/>
      <c r="F674" s="1"/>
      <c r="G674" s="1"/>
      <c r="H674" s="1"/>
    </row>
    <row r="675" spans="1:8" x14ac:dyDescent="0.25">
      <c r="A675" s="16"/>
      <c r="B675" s="16"/>
      <c r="C675" s="16"/>
      <c r="D675" s="1"/>
      <c r="E675" s="1"/>
      <c r="F675" s="1"/>
      <c r="G675" s="1"/>
      <c r="H675" s="1"/>
    </row>
    <row r="676" spans="1:8" x14ac:dyDescent="0.25">
      <c r="A676" s="16"/>
      <c r="B676" s="16"/>
      <c r="C676" s="16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6"/>
      <c r="B678" s="16"/>
      <c r="C678" s="16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37"/>
      <c r="B681" s="37"/>
      <c r="C681" s="37"/>
      <c r="D681" s="1"/>
      <c r="E681" s="1"/>
      <c r="F681" s="1"/>
      <c r="G681" s="1"/>
      <c r="H681" s="1"/>
    </row>
    <row r="682" spans="1:8" x14ac:dyDescent="0.25">
      <c r="A682" s="16"/>
      <c r="B682" s="16"/>
      <c r="C682" s="16"/>
      <c r="D682" s="1"/>
      <c r="E682" s="1"/>
      <c r="F682" s="1"/>
      <c r="G682" s="1"/>
      <c r="H682" s="1"/>
    </row>
    <row r="683" spans="1:8" x14ac:dyDescent="0.25">
      <c r="A683" s="16"/>
      <c r="B683" s="16"/>
      <c r="C683" s="16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6"/>
      <c r="B685" s="16"/>
      <c r="C685" s="16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37"/>
      <c r="B688" s="37"/>
      <c r="C688" s="37"/>
      <c r="D688" s="1"/>
      <c r="E688" s="1"/>
      <c r="F688" s="1"/>
      <c r="G688" s="1"/>
      <c r="H688" s="1"/>
    </row>
    <row r="689" spans="1:8" x14ac:dyDescent="0.25">
      <c r="A689" s="16"/>
      <c r="B689" s="16"/>
      <c r="C689" s="16"/>
      <c r="D689" s="1"/>
      <c r="E689" s="1"/>
      <c r="F689" s="1"/>
      <c r="G689" s="1"/>
      <c r="H689" s="1"/>
    </row>
    <row r="690" spans="1:8" x14ac:dyDescent="0.25">
      <c r="A690" s="16"/>
      <c r="B690" s="16"/>
      <c r="C690" s="16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6"/>
      <c r="B692" s="16"/>
      <c r="C692" s="16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37"/>
      <c r="B695" s="37"/>
      <c r="C695" s="37"/>
      <c r="D695" s="1"/>
      <c r="E695" s="1"/>
      <c r="F695" s="1"/>
      <c r="G695" s="1"/>
      <c r="H695" s="1"/>
    </row>
    <row r="696" spans="1:8" x14ac:dyDescent="0.25">
      <c r="A696" s="16"/>
      <c r="B696" s="16"/>
      <c r="C696" s="16"/>
      <c r="D696" s="1"/>
      <c r="E696" s="1"/>
      <c r="F696" s="1"/>
      <c r="G696" s="1"/>
      <c r="H696" s="1"/>
    </row>
    <row r="697" spans="1:8" x14ac:dyDescent="0.25">
      <c r="A697" s="16"/>
      <c r="B697" s="16"/>
      <c r="C697" s="16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6"/>
      <c r="B699" s="16"/>
      <c r="C699" s="16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37"/>
      <c r="B702" s="37"/>
      <c r="C702" s="37"/>
      <c r="D702" s="1"/>
      <c r="E702" s="1"/>
      <c r="F702" s="1"/>
      <c r="G702" s="1"/>
      <c r="H702" s="1"/>
    </row>
    <row r="703" spans="1:8" x14ac:dyDescent="0.25">
      <c r="A703" s="16"/>
      <c r="B703" s="16"/>
      <c r="C703" s="16"/>
      <c r="D703" s="1"/>
      <c r="E703" s="1"/>
      <c r="F703" s="1"/>
      <c r="G703" s="1"/>
      <c r="H703" s="1"/>
    </row>
    <row r="704" spans="1:8" x14ac:dyDescent="0.25">
      <c r="A704" s="16"/>
      <c r="B704" s="16"/>
      <c r="C704" s="16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6"/>
      <c r="B706" s="16"/>
      <c r="C706" s="16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37"/>
      <c r="B709" s="37"/>
      <c r="C709" s="37"/>
      <c r="D709" s="1"/>
      <c r="E709" s="1"/>
      <c r="F709" s="1"/>
      <c r="G709" s="1"/>
      <c r="H709" s="1"/>
    </row>
    <row r="710" spans="1:8" x14ac:dyDescent="0.25">
      <c r="A710" s="16"/>
      <c r="B710" s="16"/>
      <c r="C710" s="16"/>
      <c r="D710" s="1"/>
      <c r="E710" s="1"/>
      <c r="F710" s="1"/>
      <c r="G710" s="1"/>
      <c r="H710" s="1"/>
    </row>
    <row r="711" spans="1:8" x14ac:dyDescent="0.25">
      <c r="A711" s="16"/>
      <c r="B711" s="16"/>
      <c r="C711" s="16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6"/>
      <c r="B713" s="16"/>
      <c r="C713" s="16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6"/>
      <c r="B716" s="16"/>
      <c r="C716" s="16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37"/>
      <c r="B719" s="37"/>
      <c r="C719" s="37"/>
      <c r="D719" s="1"/>
      <c r="E719" s="1"/>
      <c r="F719" s="1"/>
      <c r="G719" s="1"/>
      <c r="H719" s="1"/>
    </row>
    <row r="720" spans="1:8" x14ac:dyDescent="0.25">
      <c r="A720" s="16"/>
      <c r="B720" s="16"/>
      <c r="C720" s="16"/>
      <c r="D720" s="1"/>
      <c r="E720" s="1"/>
      <c r="F720" s="1"/>
      <c r="G720" s="1"/>
      <c r="H720" s="1"/>
    </row>
    <row r="721" spans="1:8" x14ac:dyDescent="0.25">
      <c r="A721" s="16"/>
      <c r="B721" s="16"/>
      <c r="C721" s="16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6"/>
      <c r="B723" s="16"/>
      <c r="C723" s="16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37"/>
      <c r="B726" s="37"/>
      <c r="C726" s="37"/>
      <c r="D726" s="1"/>
      <c r="E726" s="1"/>
      <c r="F726" s="1"/>
      <c r="G726" s="1"/>
      <c r="H726" s="1"/>
    </row>
    <row r="727" spans="1:8" x14ac:dyDescent="0.25">
      <c r="A727" s="16"/>
      <c r="B727" s="16"/>
      <c r="C727" s="16"/>
      <c r="D727" s="1"/>
      <c r="E727" s="1"/>
      <c r="F727" s="1"/>
      <c r="G727" s="1"/>
      <c r="H727" s="1"/>
    </row>
    <row r="728" spans="1:8" x14ac:dyDescent="0.25">
      <c r="A728" s="16"/>
      <c r="B728" s="16"/>
      <c r="C728" s="16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6"/>
      <c r="B730" s="16"/>
      <c r="C730" s="16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37"/>
      <c r="B733" s="37"/>
      <c r="C733" s="37"/>
      <c r="D733" s="1"/>
      <c r="E733" s="1"/>
      <c r="F733" s="1"/>
      <c r="G733" s="1"/>
      <c r="H733" s="1"/>
    </row>
    <row r="734" spans="1:8" x14ac:dyDescent="0.25">
      <c r="A734" s="16"/>
      <c r="B734" s="16"/>
      <c r="C734" s="16"/>
      <c r="D734" s="1"/>
      <c r="E734" s="1"/>
      <c r="F734" s="1"/>
      <c r="G734" s="1"/>
      <c r="H734" s="1"/>
    </row>
    <row r="735" spans="1:8" x14ac:dyDescent="0.25">
      <c r="A735" s="16"/>
      <c r="B735" s="16"/>
      <c r="C735" s="16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6"/>
      <c r="B737" s="16"/>
      <c r="C737" s="16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37"/>
      <c r="B740" s="37"/>
      <c r="C740" s="37"/>
      <c r="D740" s="1"/>
      <c r="E740" s="1"/>
      <c r="F740" s="1"/>
      <c r="G740" s="1"/>
      <c r="H740" s="1"/>
    </row>
    <row r="741" spans="1:8" x14ac:dyDescent="0.25">
      <c r="A741" s="16"/>
      <c r="B741" s="16"/>
      <c r="C741" s="16"/>
      <c r="D741" s="1"/>
      <c r="E741" s="1"/>
      <c r="F741" s="1"/>
      <c r="G741" s="1"/>
      <c r="H741" s="1"/>
    </row>
    <row r="742" spans="1:8" x14ac:dyDescent="0.25">
      <c r="A742" s="16"/>
      <c r="B742" s="16"/>
      <c r="C742" s="16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6"/>
      <c r="B744" s="16"/>
      <c r="C744" s="16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37"/>
      <c r="B747" s="37"/>
      <c r="C747" s="37"/>
      <c r="D747" s="1"/>
      <c r="E747" s="1"/>
      <c r="F747" s="1"/>
      <c r="G747" s="1"/>
      <c r="H747" s="1"/>
    </row>
    <row r="748" spans="1:8" x14ac:dyDescent="0.25">
      <c r="A748" s="16"/>
      <c r="B748" s="16"/>
      <c r="C748" s="16"/>
      <c r="D748" s="1"/>
      <c r="E748" s="1"/>
      <c r="F748" s="1"/>
      <c r="G748" s="1"/>
      <c r="H748" s="1"/>
    </row>
    <row r="749" spans="1:8" x14ac:dyDescent="0.25">
      <c r="A749" s="16"/>
      <c r="B749" s="16"/>
      <c r="C749" s="16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6"/>
      <c r="B751" s="16"/>
      <c r="C751" s="16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37"/>
      <c r="B754" s="37"/>
      <c r="C754" s="37"/>
      <c r="D754" s="1"/>
      <c r="E754" s="1"/>
      <c r="F754" s="1"/>
      <c r="G754" s="1"/>
      <c r="H754" s="1"/>
    </row>
    <row r="755" spans="1:8" x14ac:dyDescent="0.25">
      <c r="A755" s="16"/>
      <c r="B755" s="16"/>
      <c r="C755" s="16"/>
      <c r="D755" s="1"/>
      <c r="E755" s="1"/>
      <c r="F755" s="1"/>
      <c r="G755" s="1"/>
      <c r="H755" s="1"/>
    </row>
    <row r="756" spans="1:8" x14ac:dyDescent="0.25">
      <c r="A756" s="16"/>
      <c r="B756" s="16"/>
      <c r="C756" s="16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6"/>
      <c r="B758" s="16"/>
      <c r="C758" s="16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37"/>
      <c r="B761" s="37"/>
      <c r="C761" s="37"/>
      <c r="D761" s="1"/>
      <c r="E761" s="1"/>
      <c r="F761" s="1"/>
      <c r="G761" s="1"/>
      <c r="H761" s="1"/>
    </row>
    <row r="762" spans="1:8" x14ac:dyDescent="0.25">
      <c r="A762" s="16"/>
      <c r="B762" s="16"/>
      <c r="C762" s="16"/>
      <c r="D762" s="1"/>
      <c r="E762" s="1"/>
      <c r="F762" s="1"/>
      <c r="G762" s="1"/>
      <c r="H762" s="1"/>
    </row>
    <row r="763" spans="1:8" x14ac:dyDescent="0.25">
      <c r="A763" s="16"/>
      <c r="B763" s="16"/>
      <c r="C763" s="16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16"/>
      <c r="B765" s="16"/>
      <c r="C765" s="16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37"/>
      <c r="B768" s="37"/>
      <c r="C768" s="37"/>
      <c r="D768" s="1"/>
      <c r="E768" s="1"/>
      <c r="F768" s="1"/>
      <c r="G768" s="1"/>
      <c r="H768" s="1"/>
    </row>
    <row r="769" spans="1:8" x14ac:dyDescent="0.25">
      <c r="A769" s="16"/>
      <c r="B769" s="16"/>
      <c r="C769" s="16"/>
      <c r="D769" s="1"/>
      <c r="E769" s="1"/>
      <c r="F769" s="1"/>
      <c r="G769" s="1"/>
      <c r="H769" s="1"/>
    </row>
    <row r="770" spans="1:8" x14ac:dyDescent="0.25">
      <c r="A770" s="16"/>
      <c r="B770" s="16"/>
      <c r="C770" s="16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16"/>
      <c r="B772" s="16"/>
      <c r="C772" s="16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37"/>
      <c r="B775" s="37"/>
      <c r="C775" s="37"/>
      <c r="D775" s="1"/>
      <c r="E775" s="1"/>
      <c r="F775" s="1"/>
      <c r="G775" s="1"/>
      <c r="H775" s="1"/>
    </row>
    <row r="776" spans="1:8" x14ac:dyDescent="0.25">
      <c r="A776" s="16"/>
      <c r="B776" s="16"/>
      <c r="C776" s="16"/>
      <c r="D776" s="1"/>
      <c r="E776" s="1"/>
      <c r="F776" s="1"/>
      <c r="G776" s="1"/>
      <c r="H776" s="1"/>
    </row>
    <row r="777" spans="1:8" x14ac:dyDescent="0.25">
      <c r="A777" s="16"/>
      <c r="B777" s="16"/>
      <c r="C777" s="16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16"/>
      <c r="B779" s="16"/>
      <c r="C779" s="16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37"/>
      <c r="B782" s="37"/>
      <c r="C782" s="37"/>
      <c r="D782" s="1"/>
      <c r="E782" s="1"/>
      <c r="F782" s="1"/>
      <c r="G782" s="1"/>
      <c r="H782" s="1"/>
    </row>
    <row r="783" spans="1:8" x14ac:dyDescent="0.25">
      <c r="A783" s="16"/>
      <c r="B783" s="16"/>
      <c r="C783" s="16"/>
      <c r="D783" s="1"/>
      <c r="E783" s="1"/>
      <c r="F783" s="1"/>
      <c r="G783" s="1"/>
      <c r="H783" s="1"/>
    </row>
    <row r="784" spans="1:8" x14ac:dyDescent="0.25">
      <c r="A784" s="16"/>
      <c r="B784" s="16"/>
      <c r="C784" s="16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16"/>
      <c r="B786" s="16"/>
      <c r="C786" s="16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37"/>
      <c r="B789" s="37"/>
      <c r="C789" s="37"/>
      <c r="D789" s="1"/>
      <c r="E789" s="1"/>
      <c r="F789" s="1"/>
      <c r="G789" s="1"/>
      <c r="H789" s="1"/>
    </row>
    <row r="790" spans="1:8" x14ac:dyDescent="0.25">
      <c r="A790" s="16"/>
      <c r="B790" s="16"/>
      <c r="C790" s="16"/>
      <c r="D790" s="1"/>
      <c r="E790" s="1"/>
      <c r="F790" s="1"/>
      <c r="G790" s="1"/>
      <c r="H790" s="1"/>
    </row>
    <row r="791" spans="1:8" x14ac:dyDescent="0.25">
      <c r="A791" s="16"/>
      <c r="B791" s="16"/>
      <c r="C791" s="16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16"/>
      <c r="B793" s="16"/>
      <c r="C793" s="16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37"/>
      <c r="B796" s="37"/>
      <c r="C796" s="37"/>
      <c r="D796" s="1"/>
      <c r="E796" s="1"/>
      <c r="F796" s="1"/>
      <c r="G796" s="1"/>
      <c r="H796" s="1"/>
    </row>
    <row r="797" spans="1:8" x14ac:dyDescent="0.25">
      <c r="A797" s="16"/>
      <c r="B797" s="16"/>
      <c r="C797" s="16"/>
      <c r="D797" s="1"/>
      <c r="E797" s="1"/>
      <c r="F797" s="1"/>
      <c r="G797" s="1"/>
      <c r="H797" s="1"/>
    </row>
    <row r="798" spans="1:8" x14ac:dyDescent="0.25">
      <c r="A798" s="16"/>
      <c r="B798" s="16"/>
      <c r="C798" s="16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16"/>
      <c r="B800" s="16"/>
      <c r="C800" s="16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37"/>
      <c r="B803" s="37"/>
      <c r="C803" s="37"/>
      <c r="D803" s="1"/>
      <c r="E803" s="1"/>
      <c r="F803" s="1"/>
      <c r="G803" s="1"/>
      <c r="H803" s="1"/>
    </row>
    <row r="804" spans="1:8" x14ac:dyDescent="0.25">
      <c r="A804" s="16"/>
      <c r="B804" s="16"/>
      <c r="C804" s="16"/>
      <c r="D804" s="1"/>
      <c r="E804" s="1"/>
      <c r="F804" s="1"/>
      <c r="G804" s="1"/>
      <c r="H804" s="1"/>
    </row>
    <row r="805" spans="1:8" x14ac:dyDescent="0.25">
      <c r="A805" s="16"/>
      <c r="B805" s="16"/>
      <c r="C805" s="16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16"/>
      <c r="B807" s="16"/>
      <c r="C807" s="16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37"/>
      <c r="B810" s="37"/>
      <c r="C810" s="37"/>
      <c r="D810" s="1"/>
      <c r="E810" s="1"/>
      <c r="F810" s="1"/>
      <c r="G810" s="1"/>
      <c r="H810" s="1"/>
    </row>
    <row r="811" spans="1:8" x14ac:dyDescent="0.25">
      <c r="A811" s="16"/>
      <c r="B811" s="16"/>
      <c r="C811" s="16"/>
      <c r="D811" s="1"/>
      <c r="E811" s="1"/>
      <c r="F811" s="1"/>
      <c r="G811" s="1"/>
      <c r="H811" s="1"/>
    </row>
    <row r="812" spans="1:8" x14ac:dyDescent="0.25">
      <c r="A812" s="16"/>
      <c r="B812" s="16"/>
      <c r="C812" s="16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16"/>
      <c r="B814" s="16"/>
      <c r="C814" s="16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37"/>
      <c r="B817" s="37"/>
      <c r="C817" s="37"/>
      <c r="D817" s="1"/>
      <c r="E817" s="1"/>
      <c r="F817" s="1"/>
      <c r="G817" s="1"/>
      <c r="H817" s="1"/>
    </row>
    <row r="818" spans="1:8" x14ac:dyDescent="0.25">
      <c r="A818" s="16"/>
      <c r="B818" s="16"/>
      <c r="C818" s="16"/>
      <c r="D818" s="1"/>
      <c r="E818" s="1"/>
      <c r="F818" s="1"/>
      <c r="G818" s="1"/>
      <c r="H818" s="1"/>
    </row>
    <row r="819" spans="1:8" x14ac:dyDescent="0.25">
      <c r="A819" s="16"/>
      <c r="B819" s="16"/>
      <c r="C819" s="16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x14ac:dyDescent="0.25">
      <c r="A821" s="16"/>
      <c r="B821" s="16"/>
      <c r="C821" s="16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37"/>
      <c r="B824" s="37"/>
      <c r="C824" s="37"/>
      <c r="D824" s="1"/>
      <c r="E824" s="1"/>
      <c r="F824" s="1"/>
      <c r="G824" s="1"/>
      <c r="H824" s="1"/>
    </row>
    <row r="825" spans="1:8" x14ac:dyDescent="0.25">
      <c r="A825" s="16"/>
      <c r="B825" s="16"/>
      <c r="C825" s="16"/>
      <c r="D825" s="1"/>
      <c r="E825" s="1"/>
      <c r="F825" s="1"/>
      <c r="G825" s="1"/>
      <c r="H825" s="1"/>
    </row>
    <row r="826" spans="1:8" x14ac:dyDescent="0.25">
      <c r="A826" s="16"/>
      <c r="B826" s="16"/>
      <c r="C826" s="16"/>
      <c r="D826" s="1"/>
      <c r="E826" s="1"/>
      <c r="F826" s="1"/>
      <c r="G826" s="1"/>
      <c r="H826" s="1"/>
    </row>
    <row r="827" spans="1:8" x14ac:dyDescent="0.25">
      <c r="A827" s="1"/>
      <c r="B827" s="1"/>
      <c r="C827" s="1"/>
      <c r="D827" s="1"/>
      <c r="E827" s="1"/>
      <c r="F827" s="1"/>
      <c r="G827" s="1"/>
      <c r="H827" s="1"/>
    </row>
    <row r="828" spans="1:8" x14ac:dyDescent="0.25">
      <c r="A828" s="16"/>
      <c r="B828" s="16"/>
      <c r="C828" s="16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37"/>
      <c r="B831" s="37"/>
      <c r="C831" s="37"/>
      <c r="D831" s="1"/>
      <c r="E831" s="1"/>
      <c r="F831" s="1"/>
      <c r="G831" s="1"/>
      <c r="H831" s="1"/>
    </row>
    <row r="832" spans="1:8" x14ac:dyDescent="0.25">
      <c r="A832" s="16"/>
      <c r="B832" s="16"/>
      <c r="C832" s="16"/>
      <c r="D832" s="1"/>
      <c r="E832" s="1"/>
      <c r="F832" s="1"/>
      <c r="G832" s="1"/>
      <c r="H832" s="1"/>
    </row>
    <row r="833" spans="1:8" x14ac:dyDescent="0.25">
      <c r="A833" s="16"/>
      <c r="B833" s="16"/>
      <c r="C833" s="16"/>
      <c r="D833" s="1"/>
      <c r="E833" s="1"/>
      <c r="F833" s="1"/>
      <c r="G833" s="1"/>
      <c r="H833" s="1"/>
    </row>
    <row r="834" spans="1:8" x14ac:dyDescent="0.25">
      <c r="A834" s="1"/>
      <c r="B834" s="1"/>
      <c r="C834" s="1"/>
      <c r="D834" s="1"/>
      <c r="E834" s="1"/>
      <c r="F834" s="1"/>
      <c r="G834" s="1"/>
      <c r="H834" s="1"/>
    </row>
    <row r="835" spans="1:8" x14ac:dyDescent="0.25">
      <c r="A835" s="16"/>
      <c r="B835" s="16"/>
      <c r="C835" s="16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37"/>
      <c r="B838" s="37"/>
      <c r="C838" s="37"/>
      <c r="D838" s="1"/>
      <c r="E838" s="1"/>
      <c r="F838" s="1"/>
      <c r="G838" s="1"/>
      <c r="H838" s="1"/>
    </row>
    <row r="839" spans="1:8" x14ac:dyDescent="0.25">
      <c r="A839" s="16"/>
      <c r="B839" s="16"/>
      <c r="C839" s="16"/>
      <c r="D839" s="1"/>
      <c r="E839" s="1"/>
      <c r="F839" s="1"/>
      <c r="G839" s="1"/>
      <c r="H839" s="1"/>
    </row>
    <row r="840" spans="1:8" x14ac:dyDescent="0.25">
      <c r="A840" s="16"/>
      <c r="B840" s="16"/>
      <c r="C840" s="16"/>
      <c r="D840" s="1"/>
      <c r="E840" s="1"/>
      <c r="F840" s="1"/>
      <c r="G840" s="1"/>
      <c r="H840" s="1"/>
    </row>
    <row r="841" spans="1:8" x14ac:dyDescent="0.25">
      <c r="A841" s="1"/>
      <c r="B841" s="1"/>
      <c r="C841" s="1"/>
      <c r="D841" s="1"/>
      <c r="E841" s="1"/>
      <c r="F841" s="1"/>
      <c r="G841" s="1"/>
      <c r="H841" s="1"/>
    </row>
    <row r="842" spans="1:8" x14ac:dyDescent="0.25">
      <c r="A842" s="16"/>
      <c r="B842" s="16"/>
      <c r="C842" s="16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37"/>
      <c r="B845" s="37"/>
      <c r="C845" s="37"/>
      <c r="D845" s="1"/>
      <c r="E845" s="1"/>
      <c r="F845" s="1"/>
      <c r="G845" s="1"/>
      <c r="H845" s="1"/>
    </row>
    <row r="846" spans="1:8" x14ac:dyDescent="0.25">
      <c r="A846" s="16"/>
      <c r="B846" s="16"/>
      <c r="C846" s="16"/>
      <c r="D846" s="1"/>
      <c r="E846" s="1"/>
      <c r="F846" s="1"/>
      <c r="G846" s="1"/>
      <c r="H846" s="1"/>
    </row>
    <row r="847" spans="1:8" x14ac:dyDescent="0.25">
      <c r="A847" s="16"/>
      <c r="B847" s="16"/>
      <c r="C847" s="16"/>
      <c r="D847" s="1"/>
      <c r="E847" s="1"/>
      <c r="F847" s="1"/>
      <c r="G847" s="1"/>
      <c r="H847" s="1"/>
    </row>
    <row r="848" spans="1:8" x14ac:dyDescent="0.25">
      <c r="A848" s="1"/>
      <c r="B848" s="1"/>
      <c r="C848" s="1"/>
      <c r="D848" s="1"/>
      <c r="E848" s="1"/>
      <c r="F848" s="1"/>
      <c r="G848" s="1"/>
      <c r="H848" s="1"/>
    </row>
    <row r="849" spans="1:8" x14ac:dyDescent="0.25">
      <c r="A849" s="16"/>
      <c r="B849" s="16"/>
      <c r="C849" s="16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37"/>
      <c r="B852" s="37"/>
      <c r="C852" s="37"/>
      <c r="D852" s="1"/>
      <c r="E852" s="1"/>
      <c r="F852" s="1"/>
      <c r="G852" s="1"/>
      <c r="H852" s="1"/>
    </row>
    <row r="853" spans="1:8" x14ac:dyDescent="0.25">
      <c r="A853" s="16"/>
      <c r="B853" s="16"/>
      <c r="C853" s="16"/>
      <c r="D853" s="1"/>
      <c r="E853" s="1"/>
      <c r="F853" s="1"/>
      <c r="G853" s="1"/>
      <c r="H853" s="1"/>
    </row>
    <row r="854" spans="1:8" x14ac:dyDescent="0.25">
      <c r="A854" s="16"/>
      <c r="B854" s="16"/>
      <c r="C854" s="16"/>
      <c r="D854" s="1"/>
      <c r="E854" s="1"/>
      <c r="F854" s="1"/>
      <c r="G854" s="1"/>
      <c r="H854" s="1"/>
    </row>
    <row r="855" spans="1:8" x14ac:dyDescent="0.25">
      <c r="A855" s="1"/>
      <c r="B855" s="1"/>
      <c r="C855" s="1"/>
      <c r="D855" s="1"/>
      <c r="E855" s="1"/>
      <c r="F855" s="1"/>
      <c r="G855" s="1"/>
      <c r="H855" s="1"/>
    </row>
    <row r="856" spans="1:8" x14ac:dyDescent="0.25">
      <c r="A856" s="16"/>
      <c r="B856" s="16"/>
      <c r="C856" s="16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37"/>
      <c r="B859" s="37"/>
      <c r="C859" s="37"/>
      <c r="D859" s="1"/>
      <c r="E859" s="1"/>
      <c r="F859" s="1"/>
      <c r="G859" s="1"/>
      <c r="H859" s="1"/>
    </row>
    <row r="860" spans="1:8" x14ac:dyDescent="0.25">
      <c r="A860" s="16"/>
      <c r="B860" s="16"/>
      <c r="C860" s="16"/>
      <c r="D860" s="1"/>
      <c r="E860" s="1"/>
      <c r="F860" s="1"/>
      <c r="G860" s="1"/>
      <c r="H860" s="1"/>
    </row>
    <row r="861" spans="1:8" x14ac:dyDescent="0.25">
      <c r="A861" s="16"/>
      <c r="B861" s="16"/>
      <c r="C861" s="16"/>
      <c r="D861" s="1"/>
      <c r="E861" s="1"/>
      <c r="F861" s="1"/>
      <c r="G861" s="1"/>
      <c r="H861" s="1"/>
    </row>
    <row r="862" spans="1:8" x14ac:dyDescent="0.25">
      <c r="A862" s="1"/>
      <c r="B862" s="1"/>
      <c r="C862" s="1"/>
      <c r="D862" s="1"/>
      <c r="E862" s="1"/>
      <c r="F862" s="1"/>
      <c r="G862" s="1"/>
      <c r="H862" s="1"/>
    </row>
    <row r="863" spans="1:8" x14ac:dyDescent="0.25">
      <c r="A863" s="16"/>
      <c r="B863" s="16"/>
      <c r="C863" s="16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37"/>
      <c r="B866" s="37"/>
      <c r="C866" s="37"/>
      <c r="D866" s="1"/>
      <c r="E866" s="1"/>
      <c r="F866" s="1"/>
      <c r="G866" s="1"/>
      <c r="H866" s="1"/>
    </row>
    <row r="867" spans="1:8" x14ac:dyDescent="0.25">
      <c r="A867" s="16"/>
      <c r="B867" s="16"/>
      <c r="C867" s="16"/>
      <c r="D867" s="1"/>
      <c r="E867" s="1"/>
      <c r="F867" s="1"/>
      <c r="G867" s="1"/>
      <c r="H867" s="1"/>
    </row>
    <row r="868" spans="1:8" x14ac:dyDescent="0.25">
      <c r="A868" s="16"/>
      <c r="B868" s="16"/>
      <c r="C868" s="16"/>
      <c r="D868" s="1"/>
      <c r="E868" s="1"/>
      <c r="F868" s="1"/>
      <c r="G868" s="1"/>
      <c r="H868" s="1"/>
    </row>
    <row r="869" spans="1:8" x14ac:dyDescent="0.25">
      <c r="A869" s="1"/>
      <c r="B869" s="1"/>
      <c r="C869" s="1"/>
      <c r="D869" s="1"/>
      <c r="E869" s="1"/>
      <c r="F869" s="1"/>
      <c r="G869" s="1"/>
      <c r="H869" s="1"/>
    </row>
    <row r="870" spans="1:8" x14ac:dyDescent="0.25">
      <c r="A870" s="16"/>
      <c r="B870" s="16"/>
      <c r="C870" s="16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37"/>
      <c r="B873" s="37"/>
      <c r="C873" s="37"/>
      <c r="D873" s="1"/>
      <c r="E873" s="1"/>
      <c r="F873" s="1"/>
      <c r="G873" s="1"/>
      <c r="H873" s="1"/>
    </row>
    <row r="874" spans="1:8" x14ac:dyDescent="0.25">
      <c r="A874" s="16"/>
      <c r="B874" s="16"/>
      <c r="C874" s="16"/>
      <c r="D874" s="1"/>
      <c r="E874" s="1"/>
      <c r="F874" s="1"/>
      <c r="G874" s="1"/>
      <c r="H874" s="1"/>
    </row>
    <row r="875" spans="1:8" x14ac:dyDescent="0.25">
      <c r="A875" s="16"/>
      <c r="B875" s="16"/>
      <c r="C875" s="16"/>
      <c r="D875" s="1"/>
      <c r="E875" s="1"/>
      <c r="F875" s="1"/>
      <c r="G875" s="1"/>
      <c r="H875" s="1"/>
    </row>
    <row r="876" spans="1:8" x14ac:dyDescent="0.25">
      <c r="A876" s="1"/>
      <c r="B876" s="1"/>
      <c r="C876" s="1"/>
      <c r="D876" s="1"/>
      <c r="E876" s="1"/>
      <c r="F876" s="1"/>
      <c r="G876" s="1"/>
      <c r="H876" s="1"/>
    </row>
    <row r="877" spans="1:8" x14ac:dyDescent="0.25">
      <c r="A877" s="16"/>
      <c r="B877" s="16"/>
      <c r="C877" s="16"/>
      <c r="D877" s="1"/>
      <c r="E877" s="1"/>
      <c r="F877" s="1"/>
      <c r="G877" s="1"/>
      <c r="H877" s="1"/>
    </row>
    <row r="878" spans="1:8" x14ac:dyDescent="0.25">
      <c r="A878" s="1"/>
      <c r="B878" s="1"/>
      <c r="C878" s="1"/>
      <c r="D878" s="1"/>
      <c r="E878" s="1"/>
      <c r="F878" s="1"/>
      <c r="G878" s="1"/>
      <c r="H878" s="1"/>
    </row>
    <row r="879" spans="1:8" x14ac:dyDescent="0.25">
      <c r="A879" s="1"/>
      <c r="B879" s="1"/>
      <c r="C879" s="1"/>
      <c r="D879" s="1"/>
      <c r="E879" s="1"/>
      <c r="F879" s="1"/>
      <c r="G879" s="1"/>
      <c r="H879" s="1"/>
    </row>
    <row r="880" spans="1:8" x14ac:dyDescent="0.25">
      <c r="A880" s="37"/>
      <c r="B880" s="37"/>
      <c r="C880" s="37"/>
      <c r="D880" s="1"/>
      <c r="E880" s="1"/>
      <c r="F880" s="1"/>
      <c r="G880" s="1"/>
      <c r="H880" s="1"/>
    </row>
    <row r="881" spans="1:8" x14ac:dyDescent="0.25">
      <c r="A881" s="16"/>
      <c r="B881" s="16"/>
      <c r="C881" s="16"/>
      <c r="D881" s="1"/>
      <c r="E881" s="1"/>
      <c r="F881" s="1"/>
      <c r="G881" s="1"/>
      <c r="H881" s="1"/>
    </row>
    <row r="882" spans="1:8" x14ac:dyDescent="0.25">
      <c r="A882" s="16"/>
      <c r="B882" s="16"/>
      <c r="C882" s="16"/>
      <c r="D882" s="1"/>
      <c r="E882" s="1"/>
      <c r="F882" s="1"/>
      <c r="G882" s="1"/>
      <c r="H882" s="1"/>
    </row>
    <row r="883" spans="1:8" x14ac:dyDescent="0.25">
      <c r="A883" s="1"/>
      <c r="B883" s="1"/>
      <c r="C883" s="1"/>
      <c r="D883" s="1"/>
      <c r="E883" s="1"/>
      <c r="F883" s="1"/>
      <c r="G883" s="1"/>
      <c r="H883" s="1"/>
    </row>
    <row r="884" spans="1:8" x14ac:dyDescent="0.25">
      <c r="A884" s="16"/>
      <c r="B884" s="16"/>
      <c r="C884" s="16"/>
      <c r="D884" s="1"/>
      <c r="E884" s="1"/>
      <c r="F884" s="1"/>
      <c r="G884" s="1"/>
      <c r="H884" s="1"/>
    </row>
    <row r="885" spans="1:8" x14ac:dyDescent="0.25">
      <c r="A885" s="1"/>
      <c r="B885" s="1"/>
      <c r="C885" s="1"/>
      <c r="D885" s="1"/>
      <c r="E885" s="1"/>
      <c r="F885" s="1"/>
      <c r="G885" s="1"/>
      <c r="H885" s="1"/>
    </row>
    <row r="886" spans="1:8" x14ac:dyDescent="0.25">
      <c r="A886" s="1"/>
      <c r="B886" s="1"/>
      <c r="C886" s="1"/>
      <c r="D886" s="1"/>
      <c r="E886" s="1"/>
      <c r="F886" s="1"/>
      <c r="G886" s="1"/>
      <c r="H886" s="1"/>
    </row>
    <row r="887" spans="1:8" x14ac:dyDescent="0.25">
      <c r="A887" s="37"/>
      <c r="B887" s="37"/>
      <c r="C887" s="37"/>
      <c r="D887" s="1"/>
      <c r="E887" s="1"/>
      <c r="F887" s="1"/>
      <c r="G887" s="1"/>
      <c r="H887" s="1"/>
    </row>
  </sheetData>
  <mergeCells count="59">
    <mergeCell ref="C47:F47"/>
    <mergeCell ref="D32:F32"/>
    <mergeCell ref="D33:F33"/>
    <mergeCell ref="D41:F41"/>
    <mergeCell ref="D39:F39"/>
    <mergeCell ref="C45:F45"/>
    <mergeCell ref="C46:F46"/>
    <mergeCell ref="A44:H44"/>
    <mergeCell ref="D40:F40"/>
    <mergeCell ref="G47:H47"/>
    <mergeCell ref="G45:H45"/>
    <mergeCell ref="G46:H46"/>
    <mergeCell ref="S5:U5"/>
    <mergeCell ref="S30:U30"/>
    <mergeCell ref="Q5:R5"/>
    <mergeCell ref="A38:K38"/>
    <mergeCell ref="Q30:R30"/>
    <mergeCell ref="Q31:R31"/>
    <mergeCell ref="D34:F34"/>
    <mergeCell ref="D35:F35"/>
    <mergeCell ref="D12:F12"/>
    <mergeCell ref="D17:F17"/>
    <mergeCell ref="D18:F18"/>
    <mergeCell ref="D21:F21"/>
    <mergeCell ref="D26:F26"/>
    <mergeCell ref="D27:F27"/>
    <mergeCell ref="D22:F22"/>
    <mergeCell ref="D19:F19"/>
    <mergeCell ref="H51:I51"/>
    <mergeCell ref="A52:E52"/>
    <mergeCell ref="A51:F51"/>
    <mergeCell ref="C48:F48"/>
    <mergeCell ref="A60:L60"/>
    <mergeCell ref="A54:I54"/>
    <mergeCell ref="A57:I57"/>
    <mergeCell ref="A58:I58"/>
    <mergeCell ref="A59:I59"/>
    <mergeCell ref="G48:H48"/>
    <mergeCell ref="G49:H49"/>
    <mergeCell ref="A30:K30"/>
    <mergeCell ref="D31:F31"/>
    <mergeCell ref="F1:K1"/>
    <mergeCell ref="A2:K2"/>
    <mergeCell ref="A3:K3"/>
    <mergeCell ref="A4:K4"/>
    <mergeCell ref="A5:K5"/>
    <mergeCell ref="A6:K6"/>
    <mergeCell ref="D7:F7"/>
    <mergeCell ref="D8:F8"/>
    <mergeCell ref="D9:F9"/>
    <mergeCell ref="D10:F10"/>
    <mergeCell ref="D11:F11"/>
    <mergeCell ref="A15:K15"/>
    <mergeCell ref="D16:F16"/>
    <mergeCell ref="D20:F20"/>
    <mergeCell ref="D23:F23"/>
    <mergeCell ref="D24:F24"/>
    <mergeCell ref="D25:F25"/>
    <mergeCell ref="A1:D1"/>
  </mergeCells>
  <printOptions horizontalCentered="1"/>
  <pageMargins left="0.43307086614173229" right="0.31496062992125984" top="0.74803149606299213" bottom="0.31496062992125984" header="0.31496062992125984" footer="0.23622047244094491"/>
  <pageSetup paperSize="9"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25" zoomScale="86" zoomScaleNormal="86" workbookViewId="0">
      <selection activeCell="A31" sqref="A31"/>
    </sheetView>
  </sheetViews>
  <sheetFormatPr defaultRowHeight="15" x14ac:dyDescent="0.25"/>
  <cols>
    <col min="1" max="1" width="5.85546875" customWidth="1"/>
    <col min="4" max="4" width="12.140625" customWidth="1"/>
    <col min="7" max="7" width="9.7109375" customWidth="1"/>
  </cols>
  <sheetData>
    <row r="1" spans="1:10" ht="15" customHeight="1" x14ac:dyDescent="0.25">
      <c r="A1" s="277" t="s">
        <v>74</v>
      </c>
      <c r="B1" s="277"/>
      <c r="C1" s="277"/>
      <c r="D1" s="277"/>
      <c r="E1" s="277"/>
      <c r="F1" s="277"/>
      <c r="G1" s="277"/>
      <c r="H1" s="277"/>
      <c r="I1" s="277"/>
      <c r="J1" s="78"/>
    </row>
    <row r="2" spans="1:10" ht="30" customHeight="1" x14ac:dyDescent="0.25">
      <c r="A2" s="75" t="s">
        <v>55</v>
      </c>
      <c r="B2" s="278" t="s">
        <v>75</v>
      </c>
      <c r="C2" s="278"/>
      <c r="D2" s="278"/>
      <c r="E2" s="278" t="s">
        <v>76</v>
      </c>
      <c r="F2" s="278"/>
      <c r="G2" s="75" t="s">
        <v>20</v>
      </c>
      <c r="H2" s="278" t="s">
        <v>77</v>
      </c>
      <c r="I2" s="278"/>
      <c r="J2" s="78"/>
    </row>
    <row r="3" spans="1:10" ht="15" customHeight="1" x14ac:dyDescent="0.25">
      <c r="A3" s="72">
        <v>2</v>
      </c>
      <c r="B3" s="258" t="s">
        <v>50</v>
      </c>
      <c r="C3" s="258"/>
      <c r="D3" s="258"/>
      <c r="E3" s="282">
        <v>45352</v>
      </c>
      <c r="F3" s="283"/>
      <c r="G3" s="74" t="s">
        <v>18</v>
      </c>
      <c r="H3" s="280">
        <v>2.5324</v>
      </c>
      <c r="I3" s="281"/>
      <c r="J3" s="78"/>
    </row>
    <row r="4" spans="1:10" ht="15" customHeight="1" x14ac:dyDescent="0.25">
      <c r="A4" s="72">
        <v>3</v>
      </c>
      <c r="B4" s="258" t="s">
        <v>49</v>
      </c>
      <c r="C4" s="258"/>
      <c r="D4" s="258"/>
      <c r="E4" s="282">
        <v>45352</v>
      </c>
      <c r="F4" s="283"/>
      <c r="G4" s="74" t="s">
        <v>18</v>
      </c>
      <c r="H4" s="280">
        <v>3.2757999999999998</v>
      </c>
      <c r="I4" s="281"/>
      <c r="J4" s="78"/>
    </row>
    <row r="5" spans="1:10" x14ac:dyDescent="0.25">
      <c r="A5" s="62"/>
      <c r="B5" s="78"/>
      <c r="C5" s="78"/>
      <c r="D5" s="78"/>
      <c r="E5" s="78"/>
      <c r="F5" s="78"/>
      <c r="G5" s="78"/>
      <c r="H5" s="78"/>
      <c r="I5" s="78"/>
      <c r="J5" s="78"/>
    </row>
    <row r="6" spans="1:10" ht="15" customHeight="1" x14ac:dyDescent="0.25">
      <c r="A6" s="276" t="s">
        <v>78</v>
      </c>
      <c r="B6" s="276"/>
      <c r="C6" s="276"/>
      <c r="D6" s="276"/>
      <c r="E6" s="276"/>
      <c r="F6" s="276"/>
      <c r="G6" s="276"/>
      <c r="H6" s="78"/>
      <c r="I6" s="78"/>
      <c r="J6" s="78"/>
    </row>
    <row r="7" spans="1:10" ht="15" customHeight="1" x14ac:dyDescent="0.25">
      <c r="A7" s="276" t="s">
        <v>91</v>
      </c>
      <c r="B7" s="276"/>
      <c r="C7" s="276"/>
      <c r="D7" s="276"/>
      <c r="E7" s="276"/>
      <c r="F7" s="276"/>
      <c r="G7" s="276"/>
      <c r="H7" s="78"/>
      <c r="I7" s="78"/>
      <c r="J7" s="78"/>
    </row>
    <row r="8" spans="1:10" x14ac:dyDescent="0.25">
      <c r="A8" s="276" t="s">
        <v>92</v>
      </c>
      <c r="B8" s="276"/>
      <c r="C8" s="276"/>
      <c r="D8" s="276"/>
      <c r="E8" s="276"/>
      <c r="F8" s="276"/>
      <c r="G8" s="276"/>
      <c r="H8" s="78"/>
      <c r="I8" s="78"/>
      <c r="J8" s="78"/>
    </row>
    <row r="9" spans="1:10" x14ac:dyDescent="0.25">
      <c r="A9" s="278" t="s">
        <v>79</v>
      </c>
      <c r="B9" s="278"/>
      <c r="C9" s="278"/>
      <c r="D9" s="278"/>
      <c r="E9" s="278" t="s">
        <v>80</v>
      </c>
      <c r="F9" s="278"/>
      <c r="G9" s="278"/>
      <c r="H9" s="78"/>
      <c r="I9" s="78"/>
      <c r="J9" s="78"/>
    </row>
    <row r="10" spans="1:10" x14ac:dyDescent="0.25">
      <c r="A10" s="77">
        <v>1</v>
      </c>
      <c r="B10" s="279" t="s">
        <v>93</v>
      </c>
      <c r="C10" s="279"/>
      <c r="D10" s="66"/>
      <c r="E10" s="265">
        <v>270.23700000000002</v>
      </c>
      <c r="F10" s="265"/>
      <c r="G10" s="265"/>
      <c r="H10" s="78"/>
      <c r="I10" s="78"/>
      <c r="J10" s="78"/>
    </row>
    <row r="11" spans="1:10" x14ac:dyDescent="0.25">
      <c r="A11" s="77">
        <v>2</v>
      </c>
      <c r="B11" s="279" t="s">
        <v>94</v>
      </c>
      <c r="C11" s="279"/>
      <c r="D11" s="67">
        <v>45383</v>
      </c>
      <c r="E11" s="265">
        <v>567.09199999999998</v>
      </c>
      <c r="F11" s="265"/>
      <c r="G11" s="265"/>
      <c r="H11" s="78"/>
      <c r="I11" s="78"/>
      <c r="J11" s="78"/>
    </row>
    <row r="12" spans="1:10" x14ac:dyDescent="0.25">
      <c r="A12" s="77">
        <v>3</v>
      </c>
      <c r="B12" s="279" t="s">
        <v>95</v>
      </c>
      <c r="C12" s="279"/>
      <c r="D12" s="65">
        <v>300</v>
      </c>
      <c r="E12" s="252"/>
      <c r="F12" s="252"/>
      <c r="G12" s="252"/>
      <c r="H12" s="78"/>
      <c r="I12" s="78"/>
      <c r="J12" s="78"/>
    </row>
    <row r="13" spans="1:10" x14ac:dyDescent="0.25">
      <c r="A13" s="284" t="s">
        <v>96</v>
      </c>
      <c r="B13" s="284"/>
      <c r="C13" s="284"/>
      <c r="D13" s="284"/>
      <c r="E13" s="285">
        <f>((26.939+(0.253*D12))*(E11/E10))</f>
        <v>215.80751040013024</v>
      </c>
      <c r="F13" s="285"/>
      <c r="G13" s="285"/>
      <c r="H13" s="78"/>
      <c r="I13" s="78"/>
      <c r="J13" s="78"/>
    </row>
    <row r="14" spans="1:10" x14ac:dyDescent="0.25">
      <c r="A14" s="68"/>
      <c r="B14" s="69"/>
      <c r="C14" s="69"/>
      <c r="D14" s="69"/>
      <c r="E14" s="70"/>
      <c r="F14" s="70"/>
      <c r="G14" s="70"/>
      <c r="H14" s="78"/>
      <c r="I14" s="78"/>
      <c r="J14" s="78"/>
    </row>
    <row r="15" spans="1:10" ht="15" customHeight="1" x14ac:dyDescent="0.25">
      <c r="A15" s="288" t="s">
        <v>81</v>
      </c>
      <c r="B15" s="289"/>
      <c r="C15" s="289"/>
      <c r="D15" s="289"/>
      <c r="E15" s="289"/>
      <c r="F15" s="289"/>
      <c r="G15" s="289"/>
      <c r="H15" s="289"/>
      <c r="I15" s="289"/>
      <c r="J15" s="290"/>
    </row>
    <row r="16" spans="1:10" ht="30" customHeight="1" x14ac:dyDescent="0.25">
      <c r="A16" s="75" t="s">
        <v>55</v>
      </c>
      <c r="B16" s="278" t="s">
        <v>75</v>
      </c>
      <c r="C16" s="278"/>
      <c r="D16" s="278"/>
      <c r="E16" s="75" t="s">
        <v>82</v>
      </c>
      <c r="F16" s="278" t="s">
        <v>83</v>
      </c>
      <c r="G16" s="278"/>
      <c r="H16" s="278"/>
      <c r="I16" s="278" t="s">
        <v>84</v>
      </c>
      <c r="J16" s="278"/>
    </row>
    <row r="17" spans="1:15" ht="15" customHeight="1" x14ac:dyDescent="0.25">
      <c r="A17" s="74">
        <v>2</v>
      </c>
      <c r="B17" s="258" t="s">
        <v>50</v>
      </c>
      <c r="C17" s="258"/>
      <c r="D17" s="258"/>
      <c r="E17" s="150">
        <v>17</v>
      </c>
      <c r="F17" s="258" t="s">
        <v>85</v>
      </c>
      <c r="G17" s="258"/>
      <c r="H17" s="258"/>
      <c r="I17" s="287">
        <f>(((H3*1000)*E17)/100)+(H3*1000)</f>
        <v>2962.9080000000004</v>
      </c>
      <c r="J17" s="283"/>
    </row>
    <row r="18" spans="1:15" ht="15" customHeight="1" x14ac:dyDescent="0.25">
      <c r="A18" s="74">
        <v>3</v>
      </c>
      <c r="B18" s="258" t="s">
        <v>49</v>
      </c>
      <c r="C18" s="258"/>
      <c r="D18" s="258"/>
      <c r="E18" s="150">
        <v>17</v>
      </c>
      <c r="F18" s="258" t="s">
        <v>85</v>
      </c>
      <c r="G18" s="258"/>
      <c r="H18" s="258"/>
      <c r="I18" s="287">
        <f>(((H4*1000)*E18)/100)+(H4*1000)</f>
        <v>3832.6859999999997</v>
      </c>
      <c r="J18" s="283"/>
    </row>
    <row r="19" spans="1:15" x14ac:dyDescent="0.25">
      <c r="A19" s="76"/>
      <c r="B19" s="78"/>
      <c r="C19" s="78"/>
      <c r="D19" s="78"/>
      <c r="E19" s="78"/>
      <c r="F19" s="78"/>
      <c r="G19" s="78"/>
      <c r="H19" s="78"/>
      <c r="I19" s="78"/>
      <c r="J19" s="78"/>
    </row>
    <row r="20" spans="1:15" ht="15" customHeight="1" x14ac:dyDescent="0.25">
      <c r="A20" s="288" t="s">
        <v>86</v>
      </c>
      <c r="B20" s="289"/>
      <c r="C20" s="289"/>
      <c r="D20" s="289"/>
      <c r="E20" s="289"/>
      <c r="F20" s="289"/>
      <c r="G20" s="289"/>
      <c r="H20" s="289"/>
      <c r="I20" s="289"/>
      <c r="J20" s="290"/>
    </row>
    <row r="21" spans="1:15" ht="30" customHeight="1" x14ac:dyDescent="0.25">
      <c r="A21" s="75" t="s">
        <v>55</v>
      </c>
      <c r="B21" s="278" t="s">
        <v>75</v>
      </c>
      <c r="C21" s="278"/>
      <c r="D21" s="278"/>
      <c r="E21" s="75" t="s">
        <v>82</v>
      </c>
      <c r="F21" s="278" t="s">
        <v>83</v>
      </c>
      <c r="G21" s="278"/>
      <c r="H21" s="278"/>
      <c r="I21" s="278" t="s">
        <v>84</v>
      </c>
      <c r="J21" s="278"/>
    </row>
    <row r="22" spans="1:15" ht="15" customHeight="1" x14ac:dyDescent="0.25">
      <c r="A22" s="74">
        <v>2</v>
      </c>
      <c r="B22" s="258" t="s">
        <v>50</v>
      </c>
      <c r="C22" s="258"/>
      <c r="D22" s="258"/>
      <c r="E22" s="63">
        <v>0.17680000000000001</v>
      </c>
      <c r="F22" s="258" t="s">
        <v>87</v>
      </c>
      <c r="G22" s="258"/>
      <c r="H22" s="258"/>
      <c r="I22" s="286">
        <f>I17*(1+E22)</f>
        <v>3486.7501344000007</v>
      </c>
      <c r="J22" s="286"/>
    </row>
    <row r="23" spans="1:15" ht="15" customHeight="1" x14ac:dyDescent="0.25">
      <c r="A23" s="74">
        <v>3</v>
      </c>
      <c r="B23" s="258" t="s">
        <v>49</v>
      </c>
      <c r="C23" s="258"/>
      <c r="D23" s="258"/>
      <c r="E23" s="63">
        <v>0.17680000000000001</v>
      </c>
      <c r="F23" s="258" t="s">
        <v>87</v>
      </c>
      <c r="G23" s="258"/>
      <c r="H23" s="258"/>
      <c r="I23" s="286">
        <f>I18*(1+E23)</f>
        <v>4510.3048847999999</v>
      </c>
      <c r="J23" s="286"/>
    </row>
    <row r="24" spans="1:15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</row>
    <row r="25" spans="1:15" ht="15" customHeight="1" x14ac:dyDescent="0.25">
      <c r="A25" s="288" t="s">
        <v>88</v>
      </c>
      <c r="B25" s="289"/>
      <c r="C25" s="289"/>
      <c r="D25" s="289"/>
      <c r="E25" s="289"/>
      <c r="F25" s="289"/>
      <c r="G25" s="289"/>
      <c r="H25" s="289"/>
      <c r="I25" s="289"/>
      <c r="J25" s="290"/>
    </row>
    <row r="26" spans="1:15" ht="60" x14ac:dyDescent="0.25">
      <c r="A26" s="75" t="s">
        <v>55</v>
      </c>
      <c r="B26" s="278" t="s">
        <v>75</v>
      </c>
      <c r="C26" s="278"/>
      <c r="D26" s="278"/>
      <c r="E26" s="75" t="s">
        <v>89</v>
      </c>
      <c r="F26" s="278" t="s">
        <v>90</v>
      </c>
      <c r="G26" s="278"/>
      <c r="H26" s="278"/>
      <c r="I26" s="278" t="s">
        <v>84</v>
      </c>
      <c r="J26" s="278"/>
    </row>
    <row r="27" spans="1:15" ht="15" customHeight="1" x14ac:dyDescent="0.25">
      <c r="A27" s="74">
        <v>2</v>
      </c>
      <c r="B27" s="258" t="s">
        <v>50</v>
      </c>
      <c r="C27" s="258"/>
      <c r="D27" s="258"/>
      <c r="E27" s="73">
        <f>E13</f>
        <v>215.80751040013024</v>
      </c>
      <c r="F27" s="286">
        <f>I22</f>
        <v>3486.7501344000007</v>
      </c>
      <c r="G27" s="286"/>
      <c r="H27" s="286"/>
      <c r="I27" s="291">
        <f t="shared" ref="I27:I28" si="0">E27+F27</f>
        <v>3702.5576448001311</v>
      </c>
      <c r="J27" s="292"/>
    </row>
    <row r="28" spans="1:15" ht="15" customHeight="1" x14ac:dyDescent="0.25">
      <c r="A28" s="74">
        <v>3</v>
      </c>
      <c r="B28" s="258" t="s">
        <v>49</v>
      </c>
      <c r="C28" s="258"/>
      <c r="D28" s="258"/>
      <c r="E28" s="73">
        <f>E13</f>
        <v>215.80751040013024</v>
      </c>
      <c r="F28" s="286">
        <f>I23</f>
        <v>4510.3048847999999</v>
      </c>
      <c r="G28" s="286"/>
      <c r="H28" s="286"/>
      <c r="I28" s="291">
        <f t="shared" si="0"/>
        <v>4726.1123952001299</v>
      </c>
      <c r="J28" s="292"/>
    </row>
    <row r="30" spans="1:15" ht="15.75" x14ac:dyDescent="0.25">
      <c r="A30" s="273" t="str">
        <f>'DADOS RECAPEMENTO'!A30:N30</f>
        <v>Catalão, 20 de Maio de 2024</v>
      </c>
      <c r="B30" s="273"/>
      <c r="C30" s="273"/>
      <c r="D30" s="273"/>
      <c r="E30" s="273"/>
      <c r="F30" s="273"/>
      <c r="G30" s="273"/>
      <c r="H30" s="273"/>
      <c r="I30" s="273"/>
      <c r="J30" s="273"/>
      <c r="K30" s="88"/>
      <c r="L30" s="88"/>
      <c r="M30" s="88"/>
      <c r="N30" s="88"/>
      <c r="O30" s="88"/>
    </row>
    <row r="31" spans="1:15" x14ac:dyDescent="0.25">
      <c r="A31" s="1"/>
      <c r="B31" s="1"/>
      <c r="C31" s="1"/>
      <c r="D31" s="1"/>
    </row>
    <row r="32" spans="1:15" ht="15.75" x14ac:dyDescent="0.25">
      <c r="A32" s="275" t="s">
        <v>105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89"/>
      <c r="L32" s="89"/>
      <c r="M32" s="89"/>
      <c r="N32" s="89"/>
      <c r="O32" s="89"/>
    </row>
    <row r="33" spans="1:15" ht="15.75" x14ac:dyDescent="0.25">
      <c r="A33" s="269" t="s">
        <v>103</v>
      </c>
      <c r="B33" s="269"/>
      <c r="C33" s="269"/>
      <c r="D33" s="269"/>
      <c r="E33" s="269"/>
      <c r="F33" s="269"/>
      <c r="G33" s="269"/>
      <c r="H33" s="269"/>
      <c r="I33" s="269"/>
      <c r="J33" s="269"/>
      <c r="K33" s="90"/>
      <c r="L33" s="90"/>
      <c r="M33" s="90"/>
      <c r="N33" s="90"/>
      <c r="O33" s="90"/>
    </row>
    <row r="34" spans="1:15" ht="15.75" x14ac:dyDescent="0.25">
      <c r="A34" s="269" t="s">
        <v>104</v>
      </c>
      <c r="B34" s="269"/>
      <c r="C34" s="269"/>
      <c r="D34" s="269"/>
      <c r="E34" s="269"/>
      <c r="F34" s="269"/>
      <c r="G34" s="269"/>
      <c r="H34" s="269"/>
      <c r="I34" s="269"/>
      <c r="J34" s="269"/>
      <c r="K34" s="90"/>
      <c r="L34" s="90"/>
      <c r="M34" s="90"/>
      <c r="N34" s="90"/>
      <c r="O34" s="90"/>
    </row>
  </sheetData>
  <mergeCells count="57">
    <mergeCell ref="A30:J30"/>
    <mergeCell ref="A33:J33"/>
    <mergeCell ref="A34:J34"/>
    <mergeCell ref="A32:J32"/>
    <mergeCell ref="B28:D28"/>
    <mergeCell ref="F28:H28"/>
    <mergeCell ref="I28:J28"/>
    <mergeCell ref="B27:D27"/>
    <mergeCell ref="F27:H27"/>
    <mergeCell ref="I27:J27"/>
    <mergeCell ref="B23:D23"/>
    <mergeCell ref="F23:H23"/>
    <mergeCell ref="I23:J23"/>
    <mergeCell ref="A25:J25"/>
    <mergeCell ref="B26:D26"/>
    <mergeCell ref="F26:H26"/>
    <mergeCell ref="I26:J26"/>
    <mergeCell ref="A13:D13"/>
    <mergeCell ref="E13:G13"/>
    <mergeCell ref="B22:D22"/>
    <mergeCell ref="F22:H22"/>
    <mergeCell ref="I22:J22"/>
    <mergeCell ref="B18:D18"/>
    <mergeCell ref="F18:H18"/>
    <mergeCell ref="I18:J18"/>
    <mergeCell ref="A20:J20"/>
    <mergeCell ref="B21:D21"/>
    <mergeCell ref="F21:H21"/>
    <mergeCell ref="I21:J21"/>
    <mergeCell ref="B17:D17"/>
    <mergeCell ref="F17:H17"/>
    <mergeCell ref="I17:J17"/>
    <mergeCell ref="A15:J15"/>
    <mergeCell ref="B16:D16"/>
    <mergeCell ref="F16:H16"/>
    <mergeCell ref="I16:J16"/>
    <mergeCell ref="B12:C12"/>
    <mergeCell ref="H3:I3"/>
    <mergeCell ref="H4:I4"/>
    <mergeCell ref="A7:G7"/>
    <mergeCell ref="A8:G8"/>
    <mergeCell ref="A9:D9"/>
    <mergeCell ref="E9:G9"/>
    <mergeCell ref="B10:C10"/>
    <mergeCell ref="E10:G10"/>
    <mergeCell ref="B3:D3"/>
    <mergeCell ref="E3:F3"/>
    <mergeCell ref="B4:D4"/>
    <mergeCell ref="E4:F4"/>
    <mergeCell ref="A6:G6"/>
    <mergeCell ref="E12:G12"/>
    <mergeCell ref="A1:I1"/>
    <mergeCell ref="B2:D2"/>
    <mergeCell ref="E2:F2"/>
    <mergeCell ref="H2:I2"/>
    <mergeCell ref="B11:C11"/>
    <mergeCell ref="E11:G11"/>
  </mergeCells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A28" workbookViewId="0">
      <selection activeCell="A39" sqref="A39"/>
    </sheetView>
  </sheetViews>
  <sheetFormatPr defaultRowHeight="15" x14ac:dyDescent="0.25"/>
  <cols>
    <col min="2" max="2" width="44" customWidth="1"/>
    <col min="3" max="3" width="30" customWidth="1"/>
    <col min="4" max="8" width="5.28515625" customWidth="1"/>
    <col min="9" max="9" width="6.140625" customWidth="1"/>
    <col min="10" max="19" width="5.28515625" customWidth="1"/>
    <col min="20" max="20" width="18.5703125" customWidth="1"/>
    <col min="21" max="21" width="14.5703125" bestFit="1" customWidth="1"/>
  </cols>
  <sheetData>
    <row r="1" spans="1:21" x14ac:dyDescent="0.25">
      <c r="A1" s="91"/>
      <c r="B1" s="92"/>
      <c r="C1" s="328" t="s">
        <v>106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9"/>
    </row>
    <row r="2" spans="1:21" x14ac:dyDescent="0.25">
      <c r="A2" s="93"/>
      <c r="B2" s="94"/>
      <c r="C2" s="330" t="s">
        <v>107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1"/>
    </row>
    <row r="3" spans="1:21" ht="35.25" customHeight="1" x14ac:dyDescent="0.25">
      <c r="A3" s="93"/>
      <c r="B3" s="94"/>
      <c r="C3" s="330" t="s">
        <v>246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1"/>
    </row>
    <row r="4" spans="1:21" ht="46.5" customHeight="1" thickBot="1" x14ac:dyDescent="0.3">
      <c r="A4" s="95"/>
      <c r="B4" s="96"/>
      <c r="C4" s="332" t="s">
        <v>108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3"/>
    </row>
    <row r="5" spans="1:21" ht="15.75" thickBot="1" x14ac:dyDescent="0.3">
      <c r="A5" s="293" t="s">
        <v>55</v>
      </c>
      <c r="B5" s="337" t="s">
        <v>109</v>
      </c>
      <c r="C5" s="338"/>
      <c r="D5" s="298" t="s">
        <v>241</v>
      </c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300"/>
      <c r="T5" s="334" t="s">
        <v>110</v>
      </c>
      <c r="U5" s="293" t="s">
        <v>111</v>
      </c>
    </row>
    <row r="6" spans="1:21" ht="15.75" thickBot="1" x14ac:dyDescent="0.3">
      <c r="A6" s="294"/>
      <c r="B6" s="339"/>
      <c r="C6" s="340"/>
      <c r="D6" s="295" t="s">
        <v>242</v>
      </c>
      <c r="E6" s="296"/>
      <c r="F6" s="296"/>
      <c r="G6" s="297"/>
      <c r="H6" s="295" t="s">
        <v>243</v>
      </c>
      <c r="I6" s="296"/>
      <c r="J6" s="296"/>
      <c r="K6" s="297"/>
      <c r="L6" s="295" t="s">
        <v>244</v>
      </c>
      <c r="M6" s="296"/>
      <c r="N6" s="296"/>
      <c r="O6" s="297"/>
      <c r="P6" s="295" t="s">
        <v>245</v>
      </c>
      <c r="Q6" s="296"/>
      <c r="R6" s="296"/>
      <c r="S6" s="297"/>
      <c r="T6" s="335"/>
      <c r="U6" s="336"/>
    </row>
    <row r="7" spans="1:21" x14ac:dyDescent="0.25">
      <c r="A7" s="97">
        <v>1</v>
      </c>
      <c r="B7" s="341" t="s">
        <v>37</v>
      </c>
      <c r="C7" s="342"/>
      <c r="D7" s="242">
        <v>0.25</v>
      </c>
      <c r="E7" s="243"/>
      <c r="F7" s="243"/>
      <c r="G7" s="244"/>
      <c r="H7" s="227">
        <v>0.25</v>
      </c>
      <c r="I7" s="241"/>
      <c r="J7" s="228"/>
      <c r="K7" s="229"/>
      <c r="L7" s="227">
        <v>0.25</v>
      </c>
      <c r="M7" s="241"/>
      <c r="N7" s="228"/>
      <c r="O7" s="229"/>
      <c r="P7" s="227">
        <v>0.25</v>
      </c>
      <c r="Q7" s="241"/>
      <c r="R7" s="228"/>
      <c r="S7" s="229"/>
      <c r="T7" s="246">
        <v>88703.50622000001</v>
      </c>
      <c r="U7" s="248">
        <f>T7/$T$33</f>
        <v>1.1367498268512915E-2</v>
      </c>
    </row>
    <row r="8" spans="1:21" x14ac:dyDescent="0.25">
      <c r="A8" s="99">
        <v>2</v>
      </c>
      <c r="B8" s="301" t="s">
        <v>26</v>
      </c>
      <c r="C8" s="302"/>
      <c r="D8" s="224">
        <v>0.25</v>
      </c>
      <c r="E8" s="215"/>
      <c r="F8" s="225"/>
      <c r="G8" s="226"/>
      <c r="H8" s="230">
        <v>0.25</v>
      </c>
      <c r="I8" s="215"/>
      <c r="J8" s="225"/>
      <c r="K8" s="231"/>
      <c r="L8" s="230">
        <v>0.25</v>
      </c>
      <c r="M8" s="215"/>
      <c r="N8" s="225"/>
      <c r="O8" s="231"/>
      <c r="P8" s="230">
        <v>0.25</v>
      </c>
      <c r="Q8" s="215"/>
      <c r="R8" s="225"/>
      <c r="S8" s="231"/>
      <c r="T8" s="247">
        <v>45988.539730000004</v>
      </c>
      <c r="U8" s="248">
        <f t="shared" ref="U8:U31" si="0">T8/$T$33</f>
        <v>5.8935059957567074E-3</v>
      </c>
    </row>
    <row r="9" spans="1:21" x14ac:dyDescent="0.25">
      <c r="A9" s="99">
        <v>3</v>
      </c>
      <c r="B9" s="301" t="s">
        <v>59</v>
      </c>
      <c r="C9" s="302"/>
      <c r="D9" s="232"/>
      <c r="E9" s="216">
        <v>0.5</v>
      </c>
      <c r="F9" s="235"/>
      <c r="G9" s="233"/>
      <c r="H9" s="234"/>
      <c r="I9" s="215"/>
      <c r="J9" s="235"/>
      <c r="K9" s="236"/>
      <c r="L9" s="234"/>
      <c r="M9" s="215"/>
      <c r="N9" s="235"/>
      <c r="O9" s="236"/>
      <c r="P9" s="237"/>
      <c r="Q9" s="216">
        <v>0.5</v>
      </c>
      <c r="R9" s="235"/>
      <c r="S9" s="236"/>
      <c r="T9" s="247">
        <v>54369.504000000001</v>
      </c>
      <c r="U9" s="248">
        <f t="shared" si="0"/>
        <v>6.9675401674320191E-3</v>
      </c>
    </row>
    <row r="10" spans="1:21" ht="14.45" customHeight="1" x14ac:dyDescent="0.25">
      <c r="A10" s="97">
        <v>4</v>
      </c>
      <c r="B10" s="301" t="s">
        <v>177</v>
      </c>
      <c r="C10" s="302"/>
      <c r="D10" s="149"/>
      <c r="E10" s="217">
        <v>0.5</v>
      </c>
      <c r="F10" s="215"/>
      <c r="G10" s="218"/>
      <c r="H10" s="219"/>
      <c r="I10" s="216">
        <v>0.5</v>
      </c>
      <c r="J10" s="218"/>
      <c r="K10" s="223"/>
      <c r="L10" s="303"/>
      <c r="M10" s="304"/>
      <c r="N10" s="304"/>
      <c r="O10" s="305"/>
      <c r="P10" s="303"/>
      <c r="Q10" s="304"/>
      <c r="R10" s="304"/>
      <c r="S10" s="305"/>
      <c r="T10" s="247">
        <v>438866.24645999999</v>
      </c>
      <c r="U10" s="248">
        <f t="shared" si="0"/>
        <v>5.6241421667929323E-2</v>
      </c>
    </row>
    <row r="11" spans="1:21" x14ac:dyDescent="0.25">
      <c r="A11" s="99">
        <v>5</v>
      </c>
      <c r="B11" s="301" t="s">
        <v>178</v>
      </c>
      <c r="C11" s="302"/>
      <c r="D11" s="238"/>
      <c r="E11" s="216">
        <v>0.5</v>
      </c>
      <c r="F11" s="215"/>
      <c r="G11" s="218"/>
      <c r="H11" s="219"/>
      <c r="I11" s="216">
        <v>0.5</v>
      </c>
      <c r="J11" s="218"/>
      <c r="K11" s="223"/>
      <c r="L11" s="303"/>
      <c r="M11" s="304"/>
      <c r="N11" s="304"/>
      <c r="O11" s="305"/>
      <c r="P11" s="303"/>
      <c r="Q11" s="304"/>
      <c r="R11" s="304"/>
      <c r="S11" s="305"/>
      <c r="T11" s="247">
        <v>64074.348645613696</v>
      </c>
      <c r="U11" s="248">
        <f t="shared" si="0"/>
        <v>8.2112317576109733E-3</v>
      </c>
    </row>
    <row r="12" spans="1:21" x14ac:dyDescent="0.25">
      <c r="A12" s="99">
        <v>6</v>
      </c>
      <c r="B12" s="301" t="s">
        <v>14</v>
      </c>
      <c r="C12" s="302"/>
      <c r="D12" s="238"/>
      <c r="E12" s="216">
        <v>0.5</v>
      </c>
      <c r="F12" s="215"/>
      <c r="G12" s="218"/>
      <c r="H12" s="219"/>
      <c r="I12" s="216">
        <v>0.5</v>
      </c>
      <c r="J12" s="218"/>
      <c r="K12" s="223"/>
      <c r="L12" s="303"/>
      <c r="M12" s="304"/>
      <c r="N12" s="304"/>
      <c r="O12" s="305"/>
      <c r="P12" s="303"/>
      <c r="Q12" s="304"/>
      <c r="R12" s="304"/>
      <c r="S12" s="305"/>
      <c r="T12" s="247">
        <v>10594.920499999998</v>
      </c>
      <c r="U12" s="248">
        <f t="shared" si="0"/>
        <v>1.3577562553172993E-3</v>
      </c>
    </row>
    <row r="13" spans="1:21" x14ac:dyDescent="0.25">
      <c r="A13" s="97">
        <v>7</v>
      </c>
      <c r="B13" s="326" t="s">
        <v>181</v>
      </c>
      <c r="C13" s="327"/>
      <c r="D13" s="238"/>
      <c r="E13" s="216">
        <v>0.5</v>
      </c>
      <c r="F13" s="215"/>
      <c r="G13" s="218"/>
      <c r="H13" s="220"/>
      <c r="I13" s="216">
        <v>0.5</v>
      </c>
      <c r="J13" s="215"/>
      <c r="K13" s="221"/>
      <c r="L13" s="222"/>
      <c r="M13" s="215"/>
      <c r="N13" s="215"/>
      <c r="O13" s="221"/>
      <c r="P13" s="222"/>
      <c r="Q13" s="215"/>
      <c r="R13" s="215"/>
      <c r="S13" s="221"/>
      <c r="T13" s="247">
        <v>90400.001116799976</v>
      </c>
      <c r="U13" s="248">
        <f t="shared" si="0"/>
        <v>1.1584906842578575E-2</v>
      </c>
    </row>
    <row r="14" spans="1:21" x14ac:dyDescent="0.25">
      <c r="A14" s="99">
        <v>8</v>
      </c>
      <c r="B14" s="301" t="s">
        <v>184</v>
      </c>
      <c r="C14" s="302"/>
      <c r="D14" s="238"/>
      <c r="E14" s="216">
        <v>0.5</v>
      </c>
      <c r="F14" s="215"/>
      <c r="G14" s="218"/>
      <c r="H14" s="220"/>
      <c r="I14" s="216">
        <v>0.5</v>
      </c>
      <c r="J14" s="215"/>
      <c r="K14" s="221"/>
      <c r="L14" s="222"/>
      <c r="M14" s="215"/>
      <c r="N14" s="215"/>
      <c r="O14" s="221"/>
      <c r="P14" s="222"/>
      <c r="Q14" s="215"/>
      <c r="R14" s="215"/>
      <c r="S14" s="221"/>
      <c r="T14" s="247">
        <v>267198.96714000002</v>
      </c>
      <c r="U14" s="248">
        <f t="shared" si="0"/>
        <v>3.4241981244564935E-2</v>
      </c>
    </row>
    <row r="15" spans="1:21" ht="14.45" customHeight="1" x14ac:dyDescent="0.25">
      <c r="A15" s="99">
        <v>9</v>
      </c>
      <c r="B15" s="301" t="s">
        <v>191</v>
      </c>
      <c r="C15" s="302"/>
      <c r="D15" s="239"/>
      <c r="E15" s="216">
        <v>0.5</v>
      </c>
      <c r="F15" s="215"/>
      <c r="G15" s="218"/>
      <c r="H15" s="220"/>
      <c r="I15" s="216">
        <v>0.5</v>
      </c>
      <c r="J15" s="215"/>
      <c r="K15" s="221"/>
      <c r="L15" s="222"/>
      <c r="M15" s="215"/>
      <c r="N15" s="215"/>
      <c r="O15" s="221"/>
      <c r="P15" s="222"/>
      <c r="Q15" s="215"/>
      <c r="R15" s="215"/>
      <c r="S15" s="221"/>
      <c r="T15" s="247">
        <v>3174.4</v>
      </c>
      <c r="U15" s="248">
        <f t="shared" si="0"/>
        <v>4.0680451135798854E-4</v>
      </c>
    </row>
    <row r="16" spans="1:21" x14ac:dyDescent="0.25">
      <c r="A16" s="97">
        <v>10</v>
      </c>
      <c r="B16" s="301" t="s">
        <v>192</v>
      </c>
      <c r="C16" s="302"/>
      <c r="D16" s="239"/>
      <c r="E16" s="216">
        <v>0.5</v>
      </c>
      <c r="F16" s="215"/>
      <c r="G16" s="218"/>
      <c r="H16" s="220"/>
      <c r="I16" s="216">
        <v>0.5</v>
      </c>
      <c r="J16" s="215"/>
      <c r="K16" s="221"/>
      <c r="L16" s="222"/>
      <c r="M16" s="215"/>
      <c r="N16" s="215"/>
      <c r="O16" s="221"/>
      <c r="P16" s="222"/>
      <c r="Q16" s="215"/>
      <c r="R16" s="215"/>
      <c r="S16" s="221"/>
      <c r="T16" s="247">
        <v>4979.5199999999995</v>
      </c>
      <c r="U16" s="248">
        <f t="shared" si="0"/>
        <v>6.3813356867355425E-4</v>
      </c>
    </row>
    <row r="17" spans="1:21" ht="14.45" customHeight="1" x14ac:dyDescent="0.25">
      <c r="A17" s="99">
        <v>11</v>
      </c>
      <c r="B17" s="301" t="s">
        <v>194</v>
      </c>
      <c r="C17" s="302"/>
      <c r="D17" s="239"/>
      <c r="E17" s="216">
        <v>0.5</v>
      </c>
      <c r="F17" s="215"/>
      <c r="G17" s="218"/>
      <c r="H17" s="220"/>
      <c r="I17" s="216">
        <v>0.5</v>
      </c>
      <c r="J17" s="215"/>
      <c r="K17" s="221"/>
      <c r="L17" s="222"/>
      <c r="M17" s="215"/>
      <c r="N17" s="215"/>
      <c r="O17" s="221"/>
      <c r="P17" s="222"/>
      <c r="Q17" s="215"/>
      <c r="R17" s="215"/>
      <c r="S17" s="221"/>
      <c r="T17" s="247">
        <v>2636.8</v>
      </c>
      <c r="U17" s="248">
        <f t="shared" si="0"/>
        <v>3.3791019895058726E-4</v>
      </c>
    </row>
    <row r="18" spans="1:21" ht="14.45" customHeight="1" x14ac:dyDescent="0.25">
      <c r="A18" s="99">
        <v>12</v>
      </c>
      <c r="B18" s="301" t="s">
        <v>195</v>
      </c>
      <c r="C18" s="302"/>
      <c r="D18" s="239"/>
      <c r="E18" s="216">
        <v>0.5</v>
      </c>
      <c r="F18" s="215"/>
      <c r="G18" s="218"/>
      <c r="H18" s="220"/>
      <c r="I18" s="216">
        <v>0.5</v>
      </c>
      <c r="J18" s="215"/>
      <c r="K18" s="221"/>
      <c r="L18" s="222"/>
      <c r="M18" s="215"/>
      <c r="N18" s="215"/>
      <c r="O18" s="221"/>
      <c r="P18" s="222"/>
      <c r="Q18" s="215"/>
      <c r="R18" s="215"/>
      <c r="S18" s="221"/>
      <c r="T18" s="247">
        <v>20007.935999999998</v>
      </c>
      <c r="U18" s="248">
        <f t="shared" si="0"/>
        <v>2.5640494669108829E-3</v>
      </c>
    </row>
    <row r="19" spans="1:21" x14ac:dyDescent="0.25">
      <c r="A19" s="97">
        <v>13</v>
      </c>
      <c r="B19" s="301" t="s">
        <v>193</v>
      </c>
      <c r="C19" s="302"/>
      <c r="D19" s="239"/>
      <c r="E19" s="216">
        <v>0.5</v>
      </c>
      <c r="F19" s="215"/>
      <c r="G19" s="218"/>
      <c r="H19" s="220"/>
      <c r="I19" s="216">
        <v>0.5</v>
      </c>
      <c r="J19" s="215"/>
      <c r="K19" s="221"/>
      <c r="L19" s="222"/>
      <c r="M19" s="215"/>
      <c r="N19" s="215"/>
      <c r="O19" s="221"/>
      <c r="P19" s="222"/>
      <c r="Q19" s="215"/>
      <c r="R19" s="215"/>
      <c r="S19" s="221"/>
      <c r="T19" s="247">
        <v>213.33200000000002</v>
      </c>
      <c r="U19" s="248">
        <f t="shared" si="0"/>
        <v>2.7338841991249501E-5</v>
      </c>
    </row>
    <row r="20" spans="1:21" ht="14.45" customHeight="1" x14ac:dyDescent="0.25">
      <c r="A20" s="99">
        <v>14</v>
      </c>
      <c r="B20" s="301" t="s">
        <v>196</v>
      </c>
      <c r="C20" s="302"/>
      <c r="D20" s="239"/>
      <c r="E20" s="216">
        <v>0.5</v>
      </c>
      <c r="F20" s="215"/>
      <c r="G20" s="218"/>
      <c r="H20" s="220"/>
      <c r="I20" s="216">
        <v>0.5</v>
      </c>
      <c r="J20" s="215"/>
      <c r="K20" s="221"/>
      <c r="L20" s="222"/>
      <c r="M20" s="215"/>
      <c r="N20" s="215"/>
      <c r="O20" s="221"/>
      <c r="P20" s="222"/>
      <c r="Q20" s="215"/>
      <c r="R20" s="215"/>
      <c r="S20" s="221"/>
      <c r="T20" s="247">
        <v>4259.2</v>
      </c>
      <c r="U20" s="248">
        <f t="shared" si="0"/>
        <v>5.458233917514946E-4</v>
      </c>
    </row>
    <row r="21" spans="1:21" ht="14.45" customHeight="1" x14ac:dyDescent="0.25">
      <c r="A21" s="99">
        <v>15</v>
      </c>
      <c r="B21" s="301" t="s">
        <v>177</v>
      </c>
      <c r="C21" s="302"/>
      <c r="D21" s="239"/>
      <c r="E21" s="216">
        <v>0.5</v>
      </c>
      <c r="F21" s="215"/>
      <c r="G21" s="218"/>
      <c r="H21" s="220"/>
      <c r="I21" s="216">
        <v>0.5</v>
      </c>
      <c r="J21" s="215"/>
      <c r="K21" s="221"/>
      <c r="L21" s="222"/>
      <c r="M21" s="215"/>
      <c r="N21" s="215"/>
      <c r="O21" s="221"/>
      <c r="P21" s="222"/>
      <c r="Q21" s="215"/>
      <c r="R21" s="215"/>
      <c r="S21" s="221"/>
      <c r="T21" s="247">
        <v>28498.560000000001</v>
      </c>
      <c r="U21" s="248">
        <f t="shared" si="0"/>
        <v>3.6521367109394903E-3</v>
      </c>
    </row>
    <row r="22" spans="1:21" x14ac:dyDescent="0.25">
      <c r="A22" s="97">
        <v>16</v>
      </c>
      <c r="B22" s="301" t="s">
        <v>178</v>
      </c>
      <c r="C22" s="302"/>
      <c r="D22" s="239"/>
      <c r="E22" s="216">
        <v>0.5</v>
      </c>
      <c r="F22" s="215"/>
      <c r="G22" s="218"/>
      <c r="H22" s="220"/>
      <c r="I22" s="216">
        <v>0.5</v>
      </c>
      <c r="J22" s="215"/>
      <c r="K22" s="221"/>
      <c r="L22" s="222"/>
      <c r="M22" s="215"/>
      <c r="N22" s="215"/>
      <c r="O22" s="221"/>
      <c r="P22" s="222"/>
      <c r="Q22" s="215"/>
      <c r="R22" s="215"/>
      <c r="S22" s="221"/>
      <c r="T22" s="247">
        <v>4160.7817508571425</v>
      </c>
      <c r="U22" s="248">
        <f t="shared" si="0"/>
        <v>5.3321093341251124E-4</v>
      </c>
    </row>
    <row r="23" spans="1:21" x14ac:dyDescent="0.25">
      <c r="A23" s="99">
        <v>17</v>
      </c>
      <c r="B23" s="301" t="s">
        <v>14</v>
      </c>
      <c r="C23" s="302"/>
      <c r="D23" s="239"/>
      <c r="E23" s="216">
        <v>0.5</v>
      </c>
      <c r="F23" s="215"/>
      <c r="G23" s="218"/>
      <c r="H23" s="220"/>
      <c r="I23" s="216">
        <v>0.5</v>
      </c>
      <c r="J23" s="215"/>
      <c r="K23" s="221"/>
      <c r="L23" s="222"/>
      <c r="M23" s="215"/>
      <c r="N23" s="215"/>
      <c r="O23" s="221"/>
      <c r="P23" s="222"/>
      <c r="Q23" s="215"/>
      <c r="R23" s="215"/>
      <c r="S23" s="221"/>
      <c r="T23" s="247">
        <v>688</v>
      </c>
      <c r="U23" s="248">
        <f t="shared" si="0"/>
        <v>8.8168316473757587E-5</v>
      </c>
    </row>
    <row r="24" spans="1:21" x14ac:dyDescent="0.25">
      <c r="A24" s="99">
        <v>18</v>
      </c>
      <c r="B24" s="301" t="s">
        <v>181</v>
      </c>
      <c r="C24" s="302"/>
      <c r="D24" s="239"/>
      <c r="E24" s="216">
        <v>0.5</v>
      </c>
      <c r="F24" s="215"/>
      <c r="G24" s="218"/>
      <c r="H24" s="220"/>
      <c r="I24" s="216">
        <v>0.5</v>
      </c>
      <c r="J24" s="215"/>
      <c r="K24" s="221"/>
      <c r="L24" s="222"/>
      <c r="M24" s="215"/>
      <c r="N24" s="215"/>
      <c r="O24" s="221"/>
      <c r="P24" s="222"/>
      <c r="Q24" s="215"/>
      <c r="R24" s="215"/>
      <c r="S24" s="221"/>
      <c r="T24" s="247">
        <v>5870.2847999999994</v>
      </c>
      <c r="U24" s="248">
        <f t="shared" si="0"/>
        <v>7.5228652331030342E-4</v>
      </c>
    </row>
    <row r="25" spans="1:21" x14ac:dyDescent="0.25">
      <c r="A25" s="97">
        <v>19</v>
      </c>
      <c r="B25" s="301" t="s">
        <v>184</v>
      </c>
      <c r="C25" s="302"/>
      <c r="D25" s="239"/>
      <c r="E25" s="216">
        <v>0.5</v>
      </c>
      <c r="F25" s="215"/>
      <c r="G25" s="218"/>
      <c r="H25" s="220"/>
      <c r="I25" s="216">
        <v>0.5</v>
      </c>
      <c r="J25" s="215"/>
      <c r="K25" s="221"/>
      <c r="L25" s="222"/>
      <c r="M25" s="215"/>
      <c r="N25" s="215"/>
      <c r="O25" s="221"/>
      <c r="P25" s="222"/>
      <c r="Q25" s="215"/>
      <c r="R25" s="215"/>
      <c r="S25" s="221"/>
      <c r="T25" s="247">
        <v>17351.04</v>
      </c>
      <c r="U25" s="248">
        <f t="shared" si="0"/>
        <v>2.2235639329488766E-3</v>
      </c>
    </row>
    <row r="26" spans="1:21" x14ac:dyDescent="0.25">
      <c r="A26" s="99">
        <v>20</v>
      </c>
      <c r="B26" s="301" t="s">
        <v>14</v>
      </c>
      <c r="C26" s="302"/>
      <c r="D26" s="239">
        <v>0.25</v>
      </c>
      <c r="E26" s="215"/>
      <c r="F26" s="215"/>
      <c r="G26" s="218"/>
      <c r="H26" s="220">
        <v>0.25</v>
      </c>
      <c r="I26" s="215"/>
      <c r="J26" s="215"/>
      <c r="K26" s="221"/>
      <c r="L26" s="220">
        <v>0.25</v>
      </c>
      <c r="M26" s="215"/>
      <c r="N26" s="215"/>
      <c r="O26" s="221"/>
      <c r="P26" s="220">
        <v>0.25</v>
      </c>
      <c r="Q26" s="215"/>
      <c r="R26" s="215"/>
      <c r="S26" s="221"/>
      <c r="T26" s="247">
        <v>64824.632799999992</v>
      </c>
      <c r="U26" s="248">
        <f t="shared" si="0"/>
        <v>8.3073818895429159E-3</v>
      </c>
    </row>
    <row r="27" spans="1:21" ht="15" customHeight="1" x14ac:dyDescent="0.25">
      <c r="A27" s="99">
        <v>21</v>
      </c>
      <c r="B27" s="301" t="s">
        <v>15</v>
      </c>
      <c r="C27" s="302"/>
      <c r="D27" s="238">
        <v>0.25</v>
      </c>
      <c r="E27" s="215"/>
      <c r="F27" s="215"/>
      <c r="G27" s="218"/>
      <c r="H27" s="220">
        <v>0.25</v>
      </c>
      <c r="I27" s="215"/>
      <c r="J27" s="215"/>
      <c r="K27" s="221"/>
      <c r="L27" s="220">
        <v>0.25</v>
      </c>
      <c r="M27" s="215"/>
      <c r="N27" s="215"/>
      <c r="O27" s="221"/>
      <c r="P27" s="220">
        <v>0.25</v>
      </c>
      <c r="Q27" s="215"/>
      <c r="R27" s="215"/>
      <c r="S27" s="221"/>
      <c r="T27" s="247">
        <v>2263269.1389839998</v>
      </c>
      <c r="U27" s="248">
        <f t="shared" si="0"/>
        <v>0.29004161295236941</v>
      </c>
    </row>
    <row r="28" spans="1:21" ht="16.149999999999999" customHeight="1" x14ac:dyDescent="0.25">
      <c r="A28" s="97">
        <v>22</v>
      </c>
      <c r="B28" s="301" t="s">
        <v>98</v>
      </c>
      <c r="C28" s="302"/>
      <c r="D28" s="238">
        <v>0.25</v>
      </c>
      <c r="E28" s="215"/>
      <c r="F28" s="215"/>
      <c r="G28" s="218"/>
      <c r="H28" s="220">
        <v>0.25</v>
      </c>
      <c r="I28" s="215"/>
      <c r="J28" s="215"/>
      <c r="K28" s="221"/>
      <c r="L28" s="220">
        <v>0.25</v>
      </c>
      <c r="M28" s="215"/>
      <c r="N28" s="215"/>
      <c r="O28" s="221"/>
      <c r="P28" s="220">
        <v>0.25</v>
      </c>
      <c r="Q28" s="215"/>
      <c r="R28" s="215"/>
      <c r="S28" s="221"/>
      <c r="T28" s="247">
        <v>414831.8204121599</v>
      </c>
      <c r="U28" s="248">
        <f t="shared" si="0"/>
        <v>5.316137096727367E-2</v>
      </c>
    </row>
    <row r="29" spans="1:21" x14ac:dyDescent="0.25">
      <c r="A29" s="99">
        <v>23</v>
      </c>
      <c r="B29" s="301" t="s">
        <v>97</v>
      </c>
      <c r="C29" s="302"/>
      <c r="D29" s="240">
        <v>0.25</v>
      </c>
      <c r="E29" s="215"/>
      <c r="F29" s="215"/>
      <c r="G29" s="223"/>
      <c r="H29" s="219">
        <v>0.25</v>
      </c>
      <c r="I29" s="218"/>
      <c r="J29" s="218"/>
      <c r="K29" s="223"/>
      <c r="L29" s="219">
        <v>0.25</v>
      </c>
      <c r="M29" s="218"/>
      <c r="N29" s="218"/>
      <c r="O29" s="223"/>
      <c r="P29" s="219">
        <v>0.25</v>
      </c>
      <c r="Q29" s="218"/>
      <c r="R29" s="218"/>
      <c r="S29" s="223"/>
      <c r="T29" s="247">
        <v>294027.41550899926</v>
      </c>
      <c r="U29" s="248">
        <f t="shared" si="0"/>
        <v>3.7680090439765217E-2</v>
      </c>
    </row>
    <row r="30" spans="1:21" x14ac:dyDescent="0.25">
      <c r="A30" s="99">
        <v>24</v>
      </c>
      <c r="B30" s="301" t="s">
        <v>50</v>
      </c>
      <c r="C30" s="302"/>
      <c r="D30" s="149">
        <v>0.25</v>
      </c>
      <c r="E30" s="215"/>
      <c r="F30" s="215"/>
      <c r="G30" s="223"/>
      <c r="H30" s="219">
        <v>0.25</v>
      </c>
      <c r="I30" s="218"/>
      <c r="J30" s="218"/>
      <c r="K30" s="223"/>
      <c r="L30" s="219">
        <v>0.25</v>
      </c>
      <c r="M30" s="218"/>
      <c r="N30" s="218"/>
      <c r="O30" s="223"/>
      <c r="P30" s="219">
        <v>0.25</v>
      </c>
      <c r="Q30" s="218"/>
      <c r="R30" s="218"/>
      <c r="S30" s="223"/>
      <c r="T30" s="247">
        <v>327665.8177883121</v>
      </c>
      <c r="U30" s="248">
        <f t="shared" si="0"/>
        <v>4.199090627964025E-2</v>
      </c>
    </row>
    <row r="31" spans="1:21" x14ac:dyDescent="0.25">
      <c r="A31" s="97">
        <v>25</v>
      </c>
      <c r="B31" s="301" t="s">
        <v>49</v>
      </c>
      <c r="C31" s="302"/>
      <c r="D31" s="149">
        <v>0.25</v>
      </c>
      <c r="E31" s="215"/>
      <c r="F31" s="215"/>
      <c r="G31" s="223"/>
      <c r="H31" s="219">
        <v>0.25</v>
      </c>
      <c r="I31" s="218"/>
      <c r="J31" s="218"/>
      <c r="K31" s="223"/>
      <c r="L31" s="219">
        <v>0.25</v>
      </c>
      <c r="M31" s="218"/>
      <c r="N31" s="218"/>
      <c r="O31" s="223"/>
      <c r="P31" s="219">
        <v>0.25</v>
      </c>
      <c r="Q31" s="218"/>
      <c r="R31" s="218"/>
      <c r="S31" s="223"/>
      <c r="T31" s="247">
        <v>3286601.9152383171</v>
      </c>
      <c r="U31" s="248">
        <f t="shared" si="0"/>
        <v>0.42118336887498514</v>
      </c>
    </row>
    <row r="32" spans="1:21" ht="15.75" thickBot="1" x14ac:dyDescent="0.3">
      <c r="A32" s="100"/>
      <c r="B32" s="309"/>
      <c r="C32" s="310"/>
      <c r="D32" s="311"/>
      <c r="E32" s="311"/>
      <c r="F32" s="311"/>
      <c r="G32" s="311"/>
      <c r="H32" s="121"/>
      <c r="I32" s="122"/>
      <c r="J32" s="122"/>
      <c r="K32" s="123"/>
      <c r="L32" s="121"/>
      <c r="M32" s="122"/>
      <c r="N32" s="122"/>
      <c r="O32" s="123"/>
      <c r="P32" s="121"/>
      <c r="Q32" s="122"/>
      <c r="R32" s="122"/>
      <c r="S32" s="123"/>
      <c r="T32" s="101"/>
      <c r="U32" s="98"/>
    </row>
    <row r="33" spans="1:21" ht="15.75" thickBot="1" x14ac:dyDescent="0.3">
      <c r="A33" s="312" t="s">
        <v>112</v>
      </c>
      <c r="B33" s="313"/>
      <c r="C33" s="314"/>
      <c r="D33" s="306">
        <f>D31*T31+D30*T30+D29*T29+D28*T28+D27*T27+D26*T26+E25*T25+E24*T24+E23*T23+E22*T22+E21*T21+E20*T20+E19*T19+E18*T18+E17*T17+E16*T16+E15*T15+E14*T14+E13*T13+E12*T12+E11*T11+E10*T10+E9*T9+D8*T8+D7*T7</f>
        <v>2205150.1178770824</v>
      </c>
      <c r="E33" s="315"/>
      <c r="F33" s="315"/>
      <c r="G33" s="316"/>
      <c r="H33" s="306">
        <f>H31*T31+H30*T30+H29*T29+H28*T28+H27*T27+H26*T26+I25*T25+I24*T24+I23*T23+I22*T22+I21*T21+I20*T20+I19*T19+I18*T18+I17*T17+I16*T16+I15*T15+I14*T14+I13*T13+I12*T12+I11*T11+I10*T10+H8*T8+H7*T7</f>
        <v>2177965.3658770826</v>
      </c>
      <c r="I33" s="307"/>
      <c r="J33" s="307"/>
      <c r="K33" s="308"/>
      <c r="L33" s="306">
        <f>L31*T31+L30*T30+L29*T29+L28*T28+L27*T27+L26*T26+L8*T8+L7*T7</f>
        <v>1696478.1966704472</v>
      </c>
      <c r="M33" s="307"/>
      <c r="N33" s="307"/>
      <c r="O33" s="308"/>
      <c r="P33" s="306">
        <f>P7*T7+P8*T8+Q9*T9+P26*T26+P27*T27+P28*T28+P29*T29+P30*T30+P31*T31</f>
        <v>1723662.9486704471</v>
      </c>
      <c r="Q33" s="307"/>
      <c r="R33" s="307"/>
      <c r="S33" s="308"/>
      <c r="T33" s="214">
        <f>SUM(T7:T32)</f>
        <v>7803256.6290950589</v>
      </c>
      <c r="U33" s="102">
        <f>SUM(U7:U32)</f>
        <v>1</v>
      </c>
    </row>
    <row r="34" spans="1:21" ht="15.75" thickBot="1" x14ac:dyDescent="0.3">
      <c r="A34" s="317" t="s">
        <v>113</v>
      </c>
      <c r="B34" s="318"/>
      <c r="C34" s="319"/>
      <c r="D34" s="320">
        <f>D33/$T$33</f>
        <v>0.28259356608303848</v>
      </c>
      <c r="E34" s="321"/>
      <c r="F34" s="321"/>
      <c r="G34" s="321"/>
      <c r="H34" s="320">
        <f>H33/$T$33+D34</f>
        <v>0.56170336208236094</v>
      </c>
      <c r="I34" s="321"/>
      <c r="J34" s="321"/>
      <c r="K34" s="322"/>
      <c r="L34" s="323">
        <f>L33/T33+H34</f>
        <v>0.77910979599932251</v>
      </c>
      <c r="M34" s="324"/>
      <c r="N34" s="324"/>
      <c r="O34" s="325"/>
      <c r="P34" s="323">
        <f>P33/T33+L34</f>
        <v>1</v>
      </c>
      <c r="Q34" s="324"/>
      <c r="R34" s="324"/>
      <c r="S34" s="325"/>
      <c r="T34" s="103"/>
      <c r="U34" s="104"/>
    </row>
    <row r="35" spans="1:21" ht="15.75" thickBot="1" x14ac:dyDescent="0.3">
      <c r="A35" s="312" t="s">
        <v>114</v>
      </c>
      <c r="B35" s="313"/>
      <c r="C35" s="314"/>
      <c r="D35" s="306">
        <f>D33</f>
        <v>2205150.1178770824</v>
      </c>
      <c r="E35" s="307"/>
      <c r="F35" s="307"/>
      <c r="G35" s="307"/>
      <c r="H35" s="306">
        <f>D35+H33</f>
        <v>4383115.4837541655</v>
      </c>
      <c r="I35" s="307"/>
      <c r="J35" s="307"/>
      <c r="K35" s="308"/>
      <c r="L35" s="306">
        <f>L33+H35</f>
        <v>6079593.6804246129</v>
      </c>
      <c r="M35" s="307"/>
      <c r="N35" s="307"/>
      <c r="O35" s="308"/>
      <c r="P35" s="306">
        <f>P33+L35</f>
        <v>7803256.6290950598</v>
      </c>
      <c r="Q35" s="307"/>
      <c r="R35" s="307"/>
      <c r="S35" s="308"/>
      <c r="T35" s="104"/>
      <c r="U35" s="104"/>
    </row>
    <row r="36" spans="1:21" x14ac:dyDescent="0.25">
      <c r="T36" s="105"/>
    </row>
    <row r="37" spans="1:21" x14ac:dyDescent="0.25">
      <c r="T37" s="105"/>
    </row>
    <row r="38" spans="1:21" ht="15.75" x14ac:dyDescent="0.25">
      <c r="A38" s="273" t="str">
        <f>'DADOS RECAPEMENTO'!A30:N30</f>
        <v>Catalão, 20 de Maio de 2024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</row>
    <row r="39" spans="1:21" ht="15.75" x14ac:dyDescent="0.25">
      <c r="A39" s="87"/>
      <c r="B39" s="87"/>
      <c r="C39" s="87"/>
      <c r="D39" s="87"/>
      <c r="E39" s="87"/>
      <c r="F39" s="112"/>
      <c r="G39" s="87"/>
      <c r="H39" s="87"/>
      <c r="I39" s="87"/>
      <c r="J39" s="245"/>
      <c r="K39" s="87"/>
      <c r="L39" s="112"/>
      <c r="M39" s="112"/>
      <c r="N39" s="112"/>
      <c r="O39" s="112"/>
      <c r="P39" s="112"/>
      <c r="Q39" s="112"/>
      <c r="R39" s="112"/>
      <c r="S39" s="112"/>
      <c r="T39" s="87"/>
      <c r="U39" s="87"/>
    </row>
    <row r="40" spans="1:21" ht="15.75" x14ac:dyDescent="0.25">
      <c r="A40" s="87"/>
      <c r="B40" s="87"/>
      <c r="C40" s="87"/>
      <c r="D40" s="87"/>
      <c r="E40" s="87"/>
      <c r="F40" s="112"/>
      <c r="G40" s="87"/>
      <c r="H40" s="87"/>
      <c r="I40" s="87"/>
      <c r="J40" s="112"/>
      <c r="K40" s="87"/>
      <c r="L40" s="112"/>
      <c r="M40" s="112"/>
      <c r="N40" s="112"/>
      <c r="O40" s="112"/>
      <c r="P40" s="112"/>
      <c r="Q40" s="112"/>
      <c r="R40" s="112"/>
      <c r="S40" s="112"/>
      <c r="T40" s="87"/>
      <c r="U40" s="87"/>
    </row>
    <row r="41" spans="1:21" ht="15.75" x14ac:dyDescent="0.25">
      <c r="A41" s="275" t="s">
        <v>105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</row>
    <row r="42" spans="1:21" ht="15.75" x14ac:dyDescent="0.25">
      <c r="A42" s="269" t="s">
        <v>103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</row>
    <row r="43" spans="1:21" ht="15.75" x14ac:dyDescent="0.25">
      <c r="A43" s="269" t="s">
        <v>104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</row>
  </sheetData>
  <mergeCells count="65">
    <mergeCell ref="B26:C26"/>
    <mergeCell ref="B27:C27"/>
    <mergeCell ref="B28:C28"/>
    <mergeCell ref="B21:C21"/>
    <mergeCell ref="B15:C15"/>
    <mergeCell ref="B16:C16"/>
    <mergeCell ref="B17:C17"/>
    <mergeCell ref="B18:C18"/>
    <mergeCell ref="B19:C19"/>
    <mergeCell ref="B20:C20"/>
    <mergeCell ref="B23:C23"/>
    <mergeCell ref="B22:C22"/>
    <mergeCell ref="B24:C24"/>
    <mergeCell ref="B25:C25"/>
    <mergeCell ref="B14:C14"/>
    <mergeCell ref="C1:U1"/>
    <mergeCell ref="C2:U2"/>
    <mergeCell ref="C3:U3"/>
    <mergeCell ref="C4:U4"/>
    <mergeCell ref="D6:G6"/>
    <mergeCell ref="H6:K6"/>
    <mergeCell ref="T5:T6"/>
    <mergeCell ref="U5:U6"/>
    <mergeCell ref="B5:C6"/>
    <mergeCell ref="B7:C7"/>
    <mergeCell ref="B8:C8"/>
    <mergeCell ref="B9:C9"/>
    <mergeCell ref="B10:C10"/>
    <mergeCell ref="A43:U43"/>
    <mergeCell ref="A34:C34"/>
    <mergeCell ref="D34:G34"/>
    <mergeCell ref="H34:K34"/>
    <mergeCell ref="A35:C35"/>
    <mergeCell ref="D35:G35"/>
    <mergeCell ref="H35:K35"/>
    <mergeCell ref="L34:O34"/>
    <mergeCell ref="P34:S34"/>
    <mergeCell ref="L35:O35"/>
    <mergeCell ref="P35:S35"/>
    <mergeCell ref="A42:U42"/>
    <mergeCell ref="L33:O33"/>
    <mergeCell ref="P33:S33"/>
    <mergeCell ref="B32:C32"/>
    <mergeCell ref="D32:G32"/>
    <mergeCell ref="A33:C33"/>
    <mergeCell ref="D33:G33"/>
    <mergeCell ref="H33:K33"/>
    <mergeCell ref="A38:U38"/>
    <mergeCell ref="A41:U41"/>
    <mergeCell ref="A5:A6"/>
    <mergeCell ref="L6:O6"/>
    <mergeCell ref="P6:S6"/>
    <mergeCell ref="D5:S5"/>
    <mergeCell ref="B31:C31"/>
    <mergeCell ref="P11:S11"/>
    <mergeCell ref="P10:S10"/>
    <mergeCell ref="P12:S12"/>
    <mergeCell ref="L11:O11"/>
    <mergeCell ref="L10:O10"/>
    <mergeCell ref="B29:C29"/>
    <mergeCell ref="B30:C30"/>
    <mergeCell ref="B11:C11"/>
    <mergeCell ref="B12:C12"/>
    <mergeCell ref="L12:O12"/>
    <mergeCell ref="B13:C13"/>
  </mergeCells>
  <pageMargins left="0.51181102362204722" right="0.51181102362204722" top="0.78740157480314965" bottom="0.78740157480314965" header="0.31496062992125984" footer="0.31496062992125984"/>
  <pageSetup paperSize="9" scale="67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16" workbookViewId="0">
      <selection activeCell="M8" sqref="M8"/>
    </sheetView>
  </sheetViews>
  <sheetFormatPr defaultRowHeight="15" x14ac:dyDescent="0.25"/>
  <cols>
    <col min="1" max="1" width="17.7109375" customWidth="1"/>
    <col min="2" max="2" width="23.28515625" customWidth="1"/>
    <col min="3" max="3" width="11" customWidth="1"/>
    <col min="4" max="4" width="23" customWidth="1"/>
    <col min="5" max="5" width="14.85546875" customWidth="1"/>
    <col min="6" max="6" width="11" customWidth="1"/>
    <col min="9" max="9" width="11.5703125" customWidth="1"/>
    <col min="10" max="10" width="10.5703125" customWidth="1"/>
    <col min="11" max="11" width="12.140625" customWidth="1"/>
  </cols>
  <sheetData>
    <row r="1" spans="1:11" x14ac:dyDescent="0.25">
      <c r="A1" s="386" t="s">
        <v>117</v>
      </c>
      <c r="B1" s="387"/>
      <c r="C1" s="387"/>
      <c r="D1" s="387"/>
      <c r="E1" s="387"/>
      <c r="F1" s="387"/>
      <c r="G1" s="387"/>
      <c r="H1" s="387"/>
      <c r="I1" s="387"/>
      <c r="J1" s="387"/>
      <c r="K1" s="388"/>
    </row>
    <row r="2" spans="1:11" x14ac:dyDescent="0.25">
      <c r="A2" s="389" t="s">
        <v>118</v>
      </c>
      <c r="B2" s="390"/>
      <c r="C2" s="390"/>
      <c r="D2" s="390"/>
      <c r="E2" s="390"/>
      <c r="F2" s="390"/>
      <c r="G2" s="390"/>
      <c r="H2" s="390"/>
      <c r="I2" s="390"/>
      <c r="J2" s="390"/>
      <c r="K2" s="391"/>
    </row>
    <row r="3" spans="1:11" x14ac:dyDescent="0.25">
      <c r="A3" s="389" t="s">
        <v>249</v>
      </c>
      <c r="B3" s="390"/>
      <c r="C3" s="390"/>
      <c r="D3" s="390"/>
      <c r="E3" s="390"/>
      <c r="F3" s="390"/>
      <c r="G3" s="390"/>
      <c r="H3" s="390"/>
      <c r="I3" s="390"/>
      <c r="J3" s="390"/>
      <c r="K3" s="391"/>
    </row>
    <row r="4" spans="1:11" ht="26.45" customHeight="1" x14ac:dyDescent="0.25">
      <c r="A4" s="392" t="s">
        <v>190</v>
      </c>
      <c r="B4" s="393"/>
      <c r="C4" s="393"/>
      <c r="D4" s="393"/>
      <c r="E4" s="393"/>
      <c r="F4" s="393"/>
      <c r="G4" s="393"/>
      <c r="H4" s="393"/>
      <c r="I4" s="393"/>
      <c r="J4" s="393"/>
      <c r="K4" s="394"/>
    </row>
    <row r="5" spans="1:11" x14ac:dyDescent="0.25">
      <c r="A5" s="395" t="s">
        <v>240</v>
      </c>
      <c r="B5" s="396"/>
      <c r="C5" s="396"/>
      <c r="D5" s="396"/>
      <c r="E5" s="396"/>
      <c r="F5" s="396"/>
      <c r="G5" s="396"/>
      <c r="H5" s="396"/>
      <c r="I5" s="396"/>
      <c r="J5" s="396"/>
      <c r="K5" s="397"/>
    </row>
    <row r="6" spans="1:11" ht="15.75" thickBot="1" x14ac:dyDescent="0.3">
      <c r="A6" s="398" t="s">
        <v>119</v>
      </c>
      <c r="B6" s="399"/>
      <c r="C6" s="399"/>
      <c r="D6" s="399"/>
      <c r="E6" s="399"/>
      <c r="F6" s="399"/>
      <c r="G6" s="399"/>
      <c r="H6" s="399"/>
      <c r="I6" s="399"/>
      <c r="J6" s="399"/>
      <c r="K6" s="400"/>
    </row>
    <row r="7" spans="1:11" ht="29.25" customHeight="1" thickBot="1" x14ac:dyDescent="0.3">
      <c r="A7" s="125"/>
      <c r="B7" s="126" t="s">
        <v>120</v>
      </c>
      <c r="C7" s="127" t="s">
        <v>121</v>
      </c>
      <c r="D7" s="128" t="s">
        <v>122</v>
      </c>
      <c r="E7" s="126" t="s">
        <v>123</v>
      </c>
      <c r="F7" s="129" t="s">
        <v>124</v>
      </c>
      <c r="G7" s="130" t="s">
        <v>125</v>
      </c>
      <c r="H7" s="130" t="s">
        <v>126</v>
      </c>
      <c r="I7" s="131" t="s">
        <v>127</v>
      </c>
      <c r="J7" s="129" t="s">
        <v>128</v>
      </c>
      <c r="K7" s="132" t="s">
        <v>129</v>
      </c>
    </row>
    <row r="8" spans="1:11" ht="15.75" thickBot="1" x14ac:dyDescent="0.3">
      <c r="A8" s="133" t="s">
        <v>130</v>
      </c>
      <c r="B8" s="135">
        <v>2.4E-2</v>
      </c>
      <c r="C8" s="135">
        <v>4.3799999999999999E-2</v>
      </c>
      <c r="D8" s="135">
        <v>4.7000000000000002E-3</v>
      </c>
      <c r="E8" s="135">
        <v>5.0000000000000001E-4</v>
      </c>
      <c r="F8" s="135">
        <v>3.3E-3</v>
      </c>
      <c r="G8" s="135">
        <v>0</v>
      </c>
      <c r="H8" s="134" t="s">
        <v>132</v>
      </c>
      <c r="I8" s="134" t="s">
        <v>133</v>
      </c>
      <c r="J8" s="135">
        <v>4.4999999999999998E-2</v>
      </c>
      <c r="K8" s="136">
        <v>0.17349999999999999</v>
      </c>
    </row>
    <row r="9" spans="1:11" ht="15.75" thickBot="1" x14ac:dyDescent="0.3">
      <c r="A9" s="133" t="s">
        <v>134</v>
      </c>
      <c r="B9" s="135">
        <v>4.0099999999999997E-2</v>
      </c>
      <c r="C9" s="134" t="s">
        <v>131</v>
      </c>
      <c r="D9" s="135">
        <v>7.9000000000000008E-3</v>
      </c>
      <c r="E9" s="135">
        <v>1.1000000000000001E-3</v>
      </c>
      <c r="F9" s="135">
        <v>5.5999999999999999E-3</v>
      </c>
      <c r="G9" s="135">
        <v>2.5000000000000001E-2</v>
      </c>
      <c r="H9" s="134" t="s">
        <v>132</v>
      </c>
      <c r="I9" s="134" t="s">
        <v>133</v>
      </c>
      <c r="J9" s="134" t="s">
        <v>135</v>
      </c>
      <c r="K9" s="136">
        <v>0.26700000000000002</v>
      </c>
    </row>
    <row r="10" spans="1:11" ht="5.25" customHeight="1" x14ac:dyDescent="0.2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x14ac:dyDescent="0.25">
      <c r="A11" s="401" t="s">
        <v>136</v>
      </c>
      <c r="B11" s="402"/>
      <c r="C11" s="402"/>
      <c r="D11" s="402"/>
      <c r="E11" s="402"/>
      <c r="F11" s="402"/>
      <c r="G11" s="402"/>
      <c r="H11" s="402"/>
      <c r="I11" s="402"/>
      <c r="J11" s="402"/>
      <c r="K11" s="403"/>
    </row>
    <row r="12" spans="1:11" ht="5.25" customHeigh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2"/>
    </row>
    <row r="13" spans="1:11" x14ac:dyDescent="0.25">
      <c r="A13" s="401" t="s">
        <v>137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3"/>
    </row>
    <row r="14" spans="1:11" ht="6" customHeight="1" x14ac:dyDescent="0.25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2"/>
    </row>
    <row r="15" spans="1:11" x14ac:dyDescent="0.25">
      <c r="A15" s="383" t="s">
        <v>138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5"/>
    </row>
    <row r="16" spans="1:11" ht="6" customHeight="1" x14ac:dyDescent="0.25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2"/>
    </row>
    <row r="17" spans="1:11" x14ac:dyDescent="0.25">
      <c r="A17" s="404" t="s">
        <v>139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6"/>
    </row>
    <row r="18" spans="1:11" ht="7.5" customHeight="1" x14ac:dyDescent="0.25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2"/>
    </row>
    <row r="19" spans="1:11" x14ac:dyDescent="0.25">
      <c r="A19" s="383" t="s">
        <v>140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 ht="7.5" customHeight="1" x14ac:dyDescent="0.25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2"/>
    </row>
    <row r="21" spans="1:11" x14ac:dyDescent="0.25">
      <c r="A21" s="383" t="s">
        <v>141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ht="6" customHeight="1" x14ac:dyDescent="0.25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5"/>
    </row>
    <row r="23" spans="1:11" x14ac:dyDescent="0.25">
      <c r="A23" s="383" t="s">
        <v>142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 ht="5.25" customHeight="1" x14ac:dyDescent="0.2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5"/>
    </row>
    <row r="25" spans="1:11" x14ac:dyDescent="0.25">
      <c r="A25" s="383" t="s">
        <v>143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5.25" customHeight="1" x14ac:dyDescent="0.25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5"/>
    </row>
    <row r="27" spans="1:11" x14ac:dyDescent="0.25">
      <c r="A27" s="383" t="s">
        <v>144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5"/>
    </row>
    <row r="28" spans="1:11" x14ac:dyDescent="0.25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8"/>
    </row>
    <row r="29" spans="1:11" x14ac:dyDescent="0.2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8"/>
    </row>
    <row r="30" spans="1:11" x14ac:dyDescent="0.25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8"/>
    </row>
    <row r="31" spans="1:11" x14ac:dyDescent="0.25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8"/>
    </row>
    <row r="32" spans="1:11" x14ac:dyDescent="0.2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8"/>
    </row>
    <row r="33" spans="1:11" x14ac:dyDescent="0.2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8"/>
    </row>
    <row r="34" spans="1:11" x14ac:dyDescent="0.25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8"/>
    </row>
    <row r="35" spans="1:11" x14ac:dyDescent="0.2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8"/>
    </row>
    <row r="36" spans="1:11" x14ac:dyDescent="0.2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8"/>
    </row>
    <row r="37" spans="1:11" x14ac:dyDescent="0.2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8"/>
    </row>
    <row r="38" spans="1:11" x14ac:dyDescent="0.25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8"/>
    </row>
    <row r="39" spans="1:11" x14ac:dyDescent="0.2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8"/>
    </row>
    <row r="40" spans="1:11" x14ac:dyDescent="0.25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8"/>
    </row>
    <row r="41" spans="1:11" x14ac:dyDescent="0.25">
      <c r="A41" s="410" t="s">
        <v>145</v>
      </c>
      <c r="B41" s="411"/>
      <c r="C41" s="411"/>
      <c r="D41" s="411"/>
      <c r="E41" s="411"/>
      <c r="F41" s="411"/>
      <c r="G41" s="411"/>
      <c r="H41" s="411"/>
      <c r="I41" s="411"/>
      <c r="J41" s="411"/>
      <c r="K41" s="412"/>
    </row>
    <row r="42" spans="1:11" x14ac:dyDescent="0.25">
      <c r="A42" s="410" t="s">
        <v>146</v>
      </c>
      <c r="B42" s="411"/>
      <c r="C42" s="411"/>
      <c r="D42" s="411"/>
      <c r="E42" s="411"/>
      <c r="F42" s="411"/>
      <c r="G42" s="411"/>
      <c r="H42" s="411"/>
      <c r="I42" s="411"/>
      <c r="J42" s="411"/>
      <c r="K42" s="412"/>
    </row>
    <row r="43" spans="1:11" x14ac:dyDescent="0.25">
      <c r="A43" s="410" t="s">
        <v>147</v>
      </c>
      <c r="B43" s="411"/>
      <c r="C43" s="411"/>
      <c r="D43" s="411"/>
      <c r="E43" s="411"/>
      <c r="F43" s="411"/>
      <c r="G43" s="411"/>
      <c r="H43" s="411"/>
      <c r="I43" s="411"/>
      <c r="J43" s="411"/>
      <c r="K43" s="412"/>
    </row>
    <row r="44" spans="1:11" x14ac:dyDescent="0.25">
      <c r="A44" s="407" t="s">
        <v>148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9"/>
    </row>
  </sheetData>
  <mergeCells count="19">
    <mergeCell ref="A44:K44"/>
    <mergeCell ref="A23:K23"/>
    <mergeCell ref="A25:K25"/>
    <mergeCell ref="A27:K27"/>
    <mergeCell ref="A41:K41"/>
    <mergeCell ref="A42:K42"/>
    <mergeCell ref="A43:K43"/>
    <mergeCell ref="A21:K21"/>
    <mergeCell ref="A1:K1"/>
    <mergeCell ref="A2:K2"/>
    <mergeCell ref="A3:K3"/>
    <mergeCell ref="A4:K4"/>
    <mergeCell ref="A5:K5"/>
    <mergeCell ref="A6:K6"/>
    <mergeCell ref="A11:K11"/>
    <mergeCell ref="A13:K13"/>
    <mergeCell ref="A15:K15"/>
    <mergeCell ref="A17:K17"/>
    <mergeCell ref="A19:K19"/>
  </mergeCells>
  <pageMargins left="0.23622047244094491" right="0.23622047244094491" top="0.39370078740157483" bottom="0.35433070866141736" header="0.11811023622047245" footer="0.31496062992125984"/>
  <pageSetup paperSize="9" scale="9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A22" sqref="A22"/>
    </sheetView>
  </sheetViews>
  <sheetFormatPr defaultRowHeight="15" x14ac:dyDescent="0.25"/>
  <cols>
    <col min="1" max="1" width="37.42578125" customWidth="1"/>
    <col min="2" max="2" width="17.5703125" customWidth="1"/>
    <col min="3" max="3" width="16.140625" customWidth="1"/>
    <col min="4" max="4" width="19" customWidth="1"/>
    <col min="5" max="5" width="26.28515625" customWidth="1"/>
    <col min="6" max="7" width="13.7109375" customWidth="1"/>
    <col min="8" max="8" width="11.28515625" customWidth="1"/>
    <col min="9" max="9" width="10.7109375" bestFit="1" customWidth="1"/>
    <col min="10" max="10" width="14.5703125" customWidth="1"/>
  </cols>
  <sheetData>
    <row r="1" spans="1:11" x14ac:dyDescent="0.25">
      <c r="A1" s="423" t="s">
        <v>37</v>
      </c>
      <c r="B1" s="424"/>
      <c r="C1" s="424"/>
      <c r="D1" s="424"/>
      <c r="E1" s="425"/>
    </row>
    <row r="2" spans="1:11" x14ac:dyDescent="0.25">
      <c r="A2" s="426" t="s">
        <v>39</v>
      </c>
      <c r="B2" s="426" t="s">
        <v>20</v>
      </c>
      <c r="C2" s="426" t="s">
        <v>38</v>
      </c>
      <c r="D2" s="428" t="s">
        <v>36</v>
      </c>
      <c r="E2" s="429"/>
    </row>
    <row r="3" spans="1:11" x14ac:dyDescent="0.25">
      <c r="A3" s="427"/>
      <c r="B3" s="427"/>
      <c r="C3" s="427"/>
      <c r="D3" s="2" t="s">
        <v>21</v>
      </c>
      <c r="E3" s="2" t="s">
        <v>22</v>
      </c>
    </row>
    <row r="4" spans="1:11" x14ac:dyDescent="0.25">
      <c r="A4" s="420" t="s">
        <v>42</v>
      </c>
      <c r="B4" s="421"/>
      <c r="C4" s="421"/>
      <c r="D4" s="421"/>
      <c r="E4" s="422"/>
    </row>
    <row r="5" spans="1:11" x14ac:dyDescent="0.25">
      <c r="A5" s="27" t="s">
        <v>151</v>
      </c>
      <c r="B5" s="152" t="s">
        <v>23</v>
      </c>
      <c r="C5" s="3">
        <v>18077.11</v>
      </c>
      <c r="D5" s="4">
        <v>2</v>
      </c>
      <c r="E5" s="3">
        <f>(C5*D5)</f>
        <v>36154.22</v>
      </c>
    </row>
    <row r="6" spans="1:11" x14ac:dyDescent="0.25">
      <c r="A6" s="27" t="s">
        <v>24</v>
      </c>
      <c r="B6" s="5" t="s">
        <v>23</v>
      </c>
      <c r="C6" s="8">
        <v>4745.45</v>
      </c>
      <c r="D6" s="4">
        <v>2</v>
      </c>
      <c r="E6" s="3">
        <f t="shared" ref="E6:E7" si="0">(C6*D6)</f>
        <v>9490.9</v>
      </c>
      <c r="H6" s="110"/>
      <c r="I6" s="105"/>
      <c r="J6" s="108"/>
    </row>
    <row r="7" spans="1:11" x14ac:dyDescent="0.25">
      <c r="A7" s="27" t="s">
        <v>25</v>
      </c>
      <c r="B7" s="5" t="s">
        <v>23</v>
      </c>
      <c r="C7" s="8">
        <v>2127.5</v>
      </c>
      <c r="D7" s="4">
        <v>2</v>
      </c>
      <c r="E7" s="3">
        <f t="shared" si="0"/>
        <v>4255</v>
      </c>
      <c r="H7" s="110"/>
      <c r="I7" s="105"/>
    </row>
    <row r="8" spans="1:11" x14ac:dyDescent="0.25">
      <c r="A8" s="27" t="s">
        <v>156</v>
      </c>
      <c r="B8" s="5" t="s">
        <v>23</v>
      </c>
      <c r="C8" s="8">
        <v>4745.45</v>
      </c>
      <c r="D8" s="4">
        <v>2</v>
      </c>
      <c r="E8" s="3">
        <f>(C8*D8)</f>
        <v>9490.9</v>
      </c>
      <c r="F8" s="110"/>
      <c r="G8" s="105"/>
      <c r="H8" s="105"/>
      <c r="I8" s="105"/>
    </row>
    <row r="9" spans="1:11" x14ac:dyDescent="0.25">
      <c r="A9" s="24"/>
      <c r="B9" s="21"/>
      <c r="C9" s="21" t="s">
        <v>9</v>
      </c>
      <c r="D9" s="25" t="s">
        <v>44</v>
      </c>
      <c r="E9" s="26">
        <f>SUM(E5:E8)</f>
        <v>59391.020000000004</v>
      </c>
      <c r="G9" s="105"/>
    </row>
    <row r="10" spans="1:11" x14ac:dyDescent="0.25">
      <c r="A10" s="420" t="s">
        <v>152</v>
      </c>
      <c r="B10" s="421"/>
      <c r="C10" s="421"/>
      <c r="D10" s="421"/>
      <c r="E10" s="431"/>
      <c r="F10" s="1"/>
      <c r="G10" s="113"/>
      <c r="H10" s="105"/>
    </row>
    <row r="11" spans="1:11" x14ac:dyDescent="0.25">
      <c r="A11" s="153" t="s">
        <v>153</v>
      </c>
      <c r="B11" s="5" t="s">
        <v>23</v>
      </c>
      <c r="C11" s="154">
        <v>2127.5</v>
      </c>
      <c r="D11" s="7">
        <v>2</v>
      </c>
      <c r="E11" s="3">
        <f>(C11*D11)</f>
        <v>4255</v>
      </c>
      <c r="F11" s="114"/>
      <c r="G11" s="113"/>
    </row>
    <row r="12" spans="1:11" x14ac:dyDescent="0.25">
      <c r="A12" s="155"/>
      <c r="B12" s="156"/>
      <c r="C12" s="156"/>
      <c r="D12" s="17"/>
      <c r="E12" s="6">
        <f>E11</f>
        <v>4255</v>
      </c>
      <c r="F12" s="115"/>
      <c r="G12" s="113"/>
    </row>
    <row r="13" spans="1:11" x14ac:dyDescent="0.25">
      <c r="A13" s="420" t="s">
        <v>154</v>
      </c>
      <c r="B13" s="421"/>
      <c r="C13" s="421"/>
      <c r="D13" s="421"/>
      <c r="E13" s="431"/>
      <c r="F13" s="1"/>
      <c r="G13" s="1"/>
      <c r="K13" s="107"/>
    </row>
    <row r="14" spans="1:11" x14ac:dyDescent="0.25">
      <c r="A14" s="157" t="s">
        <v>155</v>
      </c>
      <c r="B14" s="5" t="s">
        <v>23</v>
      </c>
      <c r="C14" s="154">
        <v>3182.32</v>
      </c>
      <c r="D14" s="7">
        <v>2</v>
      </c>
      <c r="E14" s="3">
        <f>(C14*D14)</f>
        <v>6364.64</v>
      </c>
      <c r="F14" s="1"/>
      <c r="G14" s="113"/>
    </row>
    <row r="15" spans="1:11" ht="15.75" x14ac:dyDescent="0.25">
      <c r="A15" s="158"/>
      <c r="B15" s="158"/>
      <c r="C15" s="158"/>
      <c r="D15" s="159" t="s">
        <v>19</v>
      </c>
      <c r="E15" s="6">
        <f>E14</f>
        <v>6364.64</v>
      </c>
      <c r="F15" s="88"/>
      <c r="G15" s="88"/>
      <c r="H15" s="88"/>
      <c r="I15" s="88"/>
      <c r="J15" s="88"/>
    </row>
    <row r="16" spans="1:11" x14ac:dyDescent="0.25">
      <c r="A16" s="23"/>
      <c r="B16" s="23"/>
      <c r="C16" s="20"/>
      <c r="D16" s="17" t="s">
        <v>43</v>
      </c>
      <c r="E16" s="6">
        <f>(E9+E12+E15)</f>
        <v>70010.66</v>
      </c>
      <c r="F16" s="1"/>
      <c r="G16" s="1"/>
      <c r="H16" s="1"/>
    </row>
    <row r="17" spans="1:10" ht="15.75" x14ac:dyDescent="0.25">
      <c r="A17" s="23"/>
      <c r="B17" s="23"/>
      <c r="C17" s="20"/>
      <c r="D17" s="17" t="s">
        <v>189</v>
      </c>
      <c r="E17" s="6">
        <f xml:space="preserve"> ((E16*26.7)/100)</f>
        <v>18692.846219999999</v>
      </c>
      <c r="F17" s="89"/>
      <c r="G17" s="89"/>
      <c r="H17" s="89"/>
      <c r="I17" s="89"/>
      <c r="J17" s="89"/>
    </row>
    <row r="18" spans="1:10" ht="15.75" x14ac:dyDescent="0.25">
      <c r="A18" s="22"/>
      <c r="B18" s="22"/>
      <c r="C18" s="19"/>
      <c r="D18" s="18" t="s">
        <v>33</v>
      </c>
      <c r="E18" s="116">
        <f>(E16+E17)</f>
        <v>88703.50622000001</v>
      </c>
      <c r="F18" s="90"/>
      <c r="G18" s="90"/>
      <c r="H18" s="90"/>
      <c r="I18" s="90"/>
      <c r="J18" s="90"/>
    </row>
    <row r="19" spans="1:10" ht="15.75" x14ac:dyDescent="0.25">
      <c r="A19" s="1"/>
      <c r="B19" s="1"/>
      <c r="C19" s="1"/>
      <c r="F19" s="90"/>
      <c r="G19" s="90"/>
      <c r="H19" s="90"/>
      <c r="I19" s="90"/>
      <c r="J19" s="90"/>
    </row>
    <row r="21" spans="1:10" ht="15.75" x14ac:dyDescent="0.25">
      <c r="A21" s="430" t="str">
        <f>'DADOS RECAPEMENTO'!A30:N30</f>
        <v>Catalão, 20 de Maio de 2024</v>
      </c>
      <c r="B21" s="430"/>
      <c r="C21" s="430"/>
      <c r="D21" s="430"/>
      <c r="E21" s="430"/>
    </row>
    <row r="22" spans="1:10" x14ac:dyDescent="0.25">
      <c r="A22" s="1"/>
      <c r="B22" s="1"/>
      <c r="C22" s="1"/>
      <c r="D22" s="1"/>
      <c r="E22" s="1"/>
    </row>
    <row r="23" spans="1:10" ht="15.75" x14ac:dyDescent="0.25">
      <c r="A23" s="275" t="s">
        <v>105</v>
      </c>
      <c r="B23" s="275"/>
      <c r="C23" s="275"/>
      <c r="D23" s="275"/>
      <c r="E23" s="275"/>
    </row>
    <row r="24" spans="1:10" ht="15.75" x14ac:dyDescent="0.25">
      <c r="A24" s="269" t="s">
        <v>103</v>
      </c>
      <c r="B24" s="269"/>
      <c r="C24" s="269"/>
      <c r="D24" s="269"/>
      <c r="E24" s="269"/>
    </row>
    <row r="25" spans="1:10" ht="15.75" x14ac:dyDescent="0.25">
      <c r="A25" s="269" t="s">
        <v>104</v>
      </c>
      <c r="B25" s="269"/>
      <c r="C25" s="269"/>
      <c r="D25" s="269"/>
      <c r="E25" s="269"/>
    </row>
  </sheetData>
  <mergeCells count="12">
    <mergeCell ref="A21:E21"/>
    <mergeCell ref="A23:E23"/>
    <mergeCell ref="A24:E24"/>
    <mergeCell ref="A25:E25"/>
    <mergeCell ref="A10:E10"/>
    <mergeCell ref="A13:E13"/>
    <mergeCell ref="A4:E4"/>
    <mergeCell ref="A1:E1"/>
    <mergeCell ref="A2:A3"/>
    <mergeCell ref="B2:B3"/>
    <mergeCell ref="C2:C3"/>
    <mergeCell ref="D2:E2"/>
  </mergeCells>
  <pageMargins left="0.6692913385826772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A18" sqref="A18"/>
    </sheetView>
  </sheetViews>
  <sheetFormatPr defaultRowHeight="15" x14ac:dyDescent="0.25"/>
  <cols>
    <col min="1" max="1" width="50" customWidth="1"/>
    <col min="2" max="2" width="9.28515625" customWidth="1"/>
    <col min="3" max="3" width="16.42578125" customWidth="1"/>
    <col min="4" max="4" width="13" customWidth="1"/>
    <col min="5" max="5" width="13.28515625" customWidth="1"/>
    <col min="6" max="6" width="12.5703125" customWidth="1"/>
    <col min="7" max="7" width="13.7109375" bestFit="1" customWidth="1"/>
    <col min="9" max="9" width="11.85546875" customWidth="1"/>
    <col min="12" max="12" width="10.7109375" bestFit="1" customWidth="1"/>
  </cols>
  <sheetData>
    <row r="1" spans="1:9" x14ac:dyDescent="0.25">
      <c r="A1" s="432" t="s">
        <v>26</v>
      </c>
      <c r="B1" s="432"/>
      <c r="C1" s="432"/>
      <c r="D1" s="432"/>
      <c r="E1" s="432"/>
    </row>
    <row r="2" spans="1:9" x14ac:dyDescent="0.25">
      <c r="A2" s="432" t="s">
        <v>39</v>
      </c>
      <c r="B2" s="432" t="s">
        <v>20</v>
      </c>
      <c r="C2" s="432" t="s">
        <v>38</v>
      </c>
      <c r="D2" s="433" t="s">
        <v>40</v>
      </c>
      <c r="E2" s="433"/>
    </row>
    <row r="3" spans="1:9" x14ac:dyDescent="0.25">
      <c r="A3" s="432"/>
      <c r="B3" s="432"/>
      <c r="C3" s="432"/>
      <c r="D3" s="151" t="s">
        <v>21</v>
      </c>
      <c r="E3" s="151" t="s">
        <v>22</v>
      </c>
    </row>
    <row r="4" spans="1:9" x14ac:dyDescent="0.25">
      <c r="A4" s="428" t="s">
        <v>27</v>
      </c>
      <c r="B4" s="434"/>
      <c r="C4" s="434"/>
      <c r="D4" s="434"/>
      <c r="E4" s="429"/>
    </row>
    <row r="5" spans="1:9" x14ac:dyDescent="0.25">
      <c r="A5" s="10" t="s">
        <v>157</v>
      </c>
      <c r="B5" s="11" t="s">
        <v>29</v>
      </c>
      <c r="C5" s="8">
        <v>268.64</v>
      </c>
      <c r="D5" s="12">
        <v>30</v>
      </c>
      <c r="E5" s="13">
        <f t="shared" ref="E5:E12" si="0" xml:space="preserve"> (C5*D5)</f>
        <v>8059.2</v>
      </c>
      <c r="F5" s="110"/>
      <c r="G5" s="110"/>
      <c r="H5" s="109"/>
    </row>
    <row r="6" spans="1:9" x14ac:dyDescent="0.25">
      <c r="A6" s="10" t="s">
        <v>158</v>
      </c>
      <c r="B6" s="11" t="s">
        <v>23</v>
      </c>
      <c r="C6" s="8">
        <v>5854.49</v>
      </c>
      <c r="D6" s="12">
        <v>2</v>
      </c>
      <c r="E6" s="13">
        <f t="shared" si="0"/>
        <v>11708.98</v>
      </c>
      <c r="F6" s="110"/>
      <c r="G6" s="110"/>
      <c r="H6" s="110"/>
      <c r="I6" s="105"/>
    </row>
    <row r="7" spans="1:9" x14ac:dyDescent="0.25">
      <c r="A7" s="10" t="s">
        <v>159</v>
      </c>
      <c r="B7" s="11" t="s">
        <v>29</v>
      </c>
      <c r="C7" s="8">
        <v>188.05</v>
      </c>
      <c r="D7" s="12">
        <v>20</v>
      </c>
      <c r="E7" s="13">
        <f t="shared" si="0"/>
        <v>3761</v>
      </c>
      <c r="F7" s="115"/>
      <c r="G7" s="1"/>
    </row>
    <row r="8" spans="1:9" x14ac:dyDescent="0.25">
      <c r="A8" s="10" t="s">
        <v>160</v>
      </c>
      <c r="B8" s="11" t="s">
        <v>23</v>
      </c>
      <c r="C8" s="8">
        <v>745.68</v>
      </c>
      <c r="D8" s="12">
        <v>2</v>
      </c>
      <c r="E8" s="13">
        <f t="shared" si="0"/>
        <v>1491.36</v>
      </c>
      <c r="F8" s="1"/>
      <c r="G8" s="1"/>
    </row>
    <row r="9" spans="1:9" x14ac:dyDescent="0.25">
      <c r="A9" s="10" t="s">
        <v>161</v>
      </c>
      <c r="B9" s="11" t="s">
        <v>23</v>
      </c>
      <c r="C9" s="8">
        <v>1057.55</v>
      </c>
      <c r="D9" s="12">
        <v>3</v>
      </c>
      <c r="E9" s="13">
        <f t="shared" si="0"/>
        <v>3172.6499999999996</v>
      </c>
      <c r="F9" s="1"/>
      <c r="G9" s="1"/>
    </row>
    <row r="10" spans="1:9" x14ac:dyDescent="0.25">
      <c r="A10" s="10" t="s">
        <v>162</v>
      </c>
      <c r="B10" s="11" t="s">
        <v>163</v>
      </c>
      <c r="C10" s="8">
        <v>222.45</v>
      </c>
      <c r="D10" s="12">
        <v>5</v>
      </c>
      <c r="E10" s="13">
        <f t="shared" si="0"/>
        <v>1112.25</v>
      </c>
      <c r="F10" s="1"/>
      <c r="G10" s="1"/>
    </row>
    <row r="11" spans="1:9" x14ac:dyDescent="0.25">
      <c r="A11" s="160" t="s">
        <v>164</v>
      </c>
      <c r="B11" s="11" t="s">
        <v>20</v>
      </c>
      <c r="C11" s="8">
        <v>4648.8100000000004</v>
      </c>
      <c r="D11" s="12">
        <v>1</v>
      </c>
      <c r="E11" s="13">
        <f t="shared" si="0"/>
        <v>4648.8100000000004</v>
      </c>
    </row>
    <row r="12" spans="1:9" x14ac:dyDescent="0.25">
      <c r="A12" s="10" t="s">
        <v>28</v>
      </c>
      <c r="B12" s="11" t="s">
        <v>29</v>
      </c>
      <c r="C12" s="8">
        <v>390.49</v>
      </c>
      <c r="D12" s="12">
        <v>6</v>
      </c>
      <c r="E12" s="13">
        <f t="shared" si="0"/>
        <v>2342.94</v>
      </c>
    </row>
    <row r="13" spans="1:9" x14ac:dyDescent="0.25">
      <c r="A13" s="31" t="s">
        <v>9</v>
      </c>
      <c r="B13" s="30"/>
      <c r="C13" s="32"/>
      <c r="D13" s="28" t="s">
        <v>34</v>
      </c>
      <c r="E13" s="14">
        <f>SUM(E5:E12)</f>
        <v>36297.19</v>
      </c>
    </row>
    <row r="14" spans="1:9" x14ac:dyDescent="0.25">
      <c r="A14" s="31"/>
      <c r="B14" s="31"/>
      <c r="C14" s="33"/>
      <c r="D14" s="29" t="s">
        <v>189</v>
      </c>
      <c r="E14" s="14">
        <f xml:space="preserve"> ((E13*26.7)/100)</f>
        <v>9691.3497299999999</v>
      </c>
    </row>
    <row r="15" spans="1:9" x14ac:dyDescent="0.25">
      <c r="A15" s="31"/>
      <c r="B15" s="31"/>
      <c r="C15" s="33"/>
      <c r="D15" s="28" t="s">
        <v>33</v>
      </c>
      <c r="E15" s="14">
        <f>(E13+E14)</f>
        <v>45988.539730000004</v>
      </c>
    </row>
    <row r="16" spans="1:9" x14ac:dyDescent="0.25">
      <c r="A16" s="19"/>
      <c r="B16" s="9"/>
      <c r="C16" s="9"/>
      <c r="D16" s="9"/>
      <c r="E16" s="9"/>
    </row>
    <row r="17" spans="1:5" ht="15.75" x14ac:dyDescent="0.25">
      <c r="A17" s="430" t="str">
        <f>'DADOS RECAPEMENTO'!A30:N30</f>
        <v>Catalão, 20 de Maio de 2024</v>
      </c>
      <c r="B17" s="430"/>
      <c r="C17" s="430"/>
      <c r="D17" s="430"/>
      <c r="E17" s="430"/>
    </row>
    <row r="18" spans="1:5" x14ac:dyDescent="0.25">
      <c r="A18" s="1"/>
      <c r="B18" s="1"/>
      <c r="C18" s="1"/>
      <c r="D18" s="1"/>
      <c r="E18" s="1"/>
    </row>
    <row r="19" spans="1:5" ht="15.75" x14ac:dyDescent="0.25">
      <c r="A19" s="275" t="s">
        <v>105</v>
      </c>
      <c r="B19" s="275"/>
      <c r="C19" s="275"/>
      <c r="D19" s="275"/>
      <c r="E19" s="275"/>
    </row>
    <row r="20" spans="1:5" ht="15.75" x14ac:dyDescent="0.25">
      <c r="A20" s="269" t="s">
        <v>103</v>
      </c>
      <c r="B20" s="269"/>
      <c r="C20" s="269"/>
      <c r="D20" s="269"/>
      <c r="E20" s="269"/>
    </row>
    <row r="21" spans="1:5" ht="15.75" x14ac:dyDescent="0.25">
      <c r="A21" s="269" t="s">
        <v>104</v>
      </c>
      <c r="B21" s="269"/>
      <c r="C21" s="269"/>
      <c r="D21" s="269"/>
      <c r="E21" s="269"/>
    </row>
  </sheetData>
  <mergeCells count="10">
    <mergeCell ref="A17:E17"/>
    <mergeCell ref="A19:E19"/>
    <mergeCell ref="A20:E20"/>
    <mergeCell ref="A21:E21"/>
    <mergeCell ref="A1:E1"/>
    <mergeCell ref="A2:A3"/>
    <mergeCell ref="B2:B3"/>
    <mergeCell ref="C2:C3"/>
    <mergeCell ref="D2:E2"/>
    <mergeCell ref="A4:E4"/>
  </mergeCells>
  <pageMargins left="0.94488188976377963" right="0.5118110236220472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>
      <selection activeCell="A24" sqref="A24"/>
    </sheetView>
  </sheetViews>
  <sheetFormatPr defaultRowHeight="15" x14ac:dyDescent="0.25"/>
  <cols>
    <col min="1" max="1" width="53.28515625" customWidth="1"/>
    <col min="2" max="2" width="15.5703125" customWidth="1"/>
    <col min="3" max="4" width="14" customWidth="1"/>
    <col min="5" max="5" width="19.42578125" customWidth="1"/>
  </cols>
  <sheetData>
    <row r="1" spans="1:5" x14ac:dyDescent="0.25">
      <c r="A1" s="423" t="s">
        <v>35</v>
      </c>
      <c r="B1" s="424"/>
      <c r="C1" s="424"/>
      <c r="D1" s="424"/>
      <c r="E1" s="425"/>
    </row>
    <row r="2" spans="1:5" x14ac:dyDescent="0.25">
      <c r="A2" s="435" t="s">
        <v>30</v>
      </c>
      <c r="B2" s="437" t="s">
        <v>165</v>
      </c>
      <c r="C2" s="439" t="s">
        <v>166</v>
      </c>
      <c r="D2" s="428" t="s">
        <v>31</v>
      </c>
      <c r="E2" s="429"/>
    </row>
    <row r="3" spans="1:5" x14ac:dyDescent="0.25">
      <c r="A3" s="436"/>
      <c r="B3" s="438"/>
      <c r="C3" s="439"/>
      <c r="D3" s="2" t="s">
        <v>21</v>
      </c>
      <c r="E3" s="2" t="s">
        <v>22</v>
      </c>
    </row>
    <row r="4" spans="1:5" x14ac:dyDescent="0.25">
      <c r="A4" s="27" t="s">
        <v>32</v>
      </c>
      <c r="B4" s="161">
        <v>2.0699999999999998</v>
      </c>
      <c r="C4" s="162">
        <v>300</v>
      </c>
      <c r="D4" s="4">
        <v>1</v>
      </c>
      <c r="E4" s="3">
        <f>B4*C4*D4</f>
        <v>621</v>
      </c>
    </row>
    <row r="5" spans="1:5" ht="30" x14ac:dyDescent="0.25">
      <c r="A5" s="163" t="s">
        <v>167</v>
      </c>
      <c r="B5" s="161">
        <v>3.14</v>
      </c>
      <c r="C5" s="162">
        <v>300</v>
      </c>
      <c r="D5" s="164">
        <v>1</v>
      </c>
      <c r="E5" s="165">
        <f t="shared" ref="E5:E9" si="0">B5*C5*D5</f>
        <v>942</v>
      </c>
    </row>
    <row r="6" spans="1:5" x14ac:dyDescent="0.25">
      <c r="A6" t="s">
        <v>172</v>
      </c>
      <c r="B6" s="169">
        <v>3.14</v>
      </c>
      <c r="C6" s="170">
        <v>300</v>
      </c>
      <c r="D6" s="189">
        <v>1</v>
      </c>
      <c r="E6" s="165">
        <f t="shared" si="0"/>
        <v>942</v>
      </c>
    </row>
    <row r="7" spans="1:5" ht="30" x14ac:dyDescent="0.25">
      <c r="A7" s="163" t="s">
        <v>169</v>
      </c>
      <c r="B7" s="169">
        <v>3.14</v>
      </c>
      <c r="C7" s="170">
        <v>300</v>
      </c>
      <c r="D7" s="189">
        <v>1</v>
      </c>
      <c r="E7" s="165">
        <f t="shared" si="0"/>
        <v>942</v>
      </c>
    </row>
    <row r="8" spans="1:5" x14ac:dyDescent="0.25">
      <c r="A8" s="191" t="s">
        <v>170</v>
      </c>
      <c r="B8" s="169">
        <v>3.14</v>
      </c>
      <c r="C8" s="170">
        <v>300</v>
      </c>
      <c r="D8" s="189">
        <v>1</v>
      </c>
      <c r="E8" s="190">
        <f t="shared" si="0"/>
        <v>942</v>
      </c>
    </row>
    <row r="9" spans="1:5" x14ac:dyDescent="0.25">
      <c r="A9" s="191" t="s">
        <v>171</v>
      </c>
      <c r="B9" s="169">
        <v>6.29</v>
      </c>
      <c r="C9" s="170">
        <v>300</v>
      </c>
      <c r="D9" s="189">
        <v>1</v>
      </c>
      <c r="E9" s="190">
        <f t="shared" si="0"/>
        <v>1887</v>
      </c>
    </row>
    <row r="10" spans="1:5" x14ac:dyDescent="0.25">
      <c r="A10" s="179"/>
      <c r="B10" s="161"/>
      <c r="C10" s="180"/>
      <c r="D10" s="181"/>
      <c r="E10" s="165"/>
    </row>
    <row r="11" spans="1:5" x14ac:dyDescent="0.25">
      <c r="A11" s="179"/>
      <c r="B11" s="161"/>
      <c r="C11" s="180"/>
      <c r="D11" s="181"/>
      <c r="E11" s="165"/>
    </row>
    <row r="12" spans="1:5" x14ac:dyDescent="0.25">
      <c r="A12" s="34"/>
      <c r="B12" s="166"/>
      <c r="C12" s="167"/>
      <c r="D12" s="35" t="s">
        <v>19</v>
      </c>
      <c r="E12" s="6">
        <f>SUM(E4:E10)</f>
        <v>6276</v>
      </c>
    </row>
    <row r="13" spans="1:5" x14ac:dyDescent="0.25">
      <c r="A13" s="440" t="s">
        <v>41</v>
      </c>
      <c r="B13" s="441"/>
      <c r="C13" s="441"/>
      <c r="D13" s="441"/>
      <c r="E13" s="442"/>
    </row>
    <row r="14" spans="1:5" x14ac:dyDescent="0.25">
      <c r="A14" s="27" t="s">
        <v>45</v>
      </c>
      <c r="B14" s="161">
        <v>4.87</v>
      </c>
      <c r="C14" s="162">
        <v>300</v>
      </c>
      <c r="D14" s="7">
        <v>8</v>
      </c>
      <c r="E14" s="3">
        <f>B14*C14*D14</f>
        <v>11688</v>
      </c>
    </row>
    <row r="15" spans="1:5" x14ac:dyDescent="0.25">
      <c r="A15" s="27" t="s">
        <v>168</v>
      </c>
      <c r="B15" s="161">
        <v>4.07</v>
      </c>
      <c r="C15" s="162">
        <v>300</v>
      </c>
      <c r="D15" s="4">
        <v>1</v>
      </c>
      <c r="E15" s="3">
        <f t="shared" ref="E15:E17" si="1">B15*C15*D15</f>
        <v>1221</v>
      </c>
    </row>
    <row r="16" spans="1:5" x14ac:dyDescent="0.25">
      <c r="A16" s="168" t="s">
        <v>46</v>
      </c>
      <c r="B16" s="161">
        <v>3.88</v>
      </c>
      <c r="C16" s="162">
        <v>300</v>
      </c>
      <c r="D16" s="4">
        <v>1</v>
      </c>
      <c r="E16" s="3">
        <f t="shared" si="1"/>
        <v>1164</v>
      </c>
    </row>
    <row r="17" spans="1:5" x14ac:dyDescent="0.25">
      <c r="A17" s="36" t="s">
        <v>47</v>
      </c>
      <c r="B17" s="169">
        <v>3.69</v>
      </c>
      <c r="C17" s="170">
        <v>300</v>
      </c>
      <c r="D17" s="171">
        <v>1</v>
      </c>
      <c r="E17" s="3">
        <f t="shared" si="1"/>
        <v>1107</v>
      </c>
    </row>
    <row r="18" spans="1:5" x14ac:dyDescent="0.25">
      <c r="A18" s="31"/>
      <c r="B18" s="172"/>
      <c r="C18" s="173"/>
      <c r="D18" s="29" t="s">
        <v>19</v>
      </c>
      <c r="E18" s="6">
        <f>SUM(E14:E17)</f>
        <v>15180</v>
      </c>
    </row>
    <row r="19" spans="1:5" x14ac:dyDescent="0.25">
      <c r="A19" s="31"/>
      <c r="B19" s="174"/>
      <c r="C19" s="173"/>
      <c r="D19" s="29" t="s">
        <v>34</v>
      </c>
      <c r="E19" s="6">
        <f>(E12+E18)</f>
        <v>21456</v>
      </c>
    </row>
    <row r="20" spans="1:5" x14ac:dyDescent="0.25">
      <c r="A20" s="31"/>
      <c r="B20" s="174"/>
      <c r="C20" s="173"/>
      <c r="D20" s="29" t="s">
        <v>189</v>
      </c>
      <c r="E20" s="6">
        <f xml:space="preserve"> ((E19*26.7)/100)</f>
        <v>5728.7519999999995</v>
      </c>
    </row>
    <row r="21" spans="1:5" x14ac:dyDescent="0.25">
      <c r="A21" s="31"/>
      <c r="B21" s="174"/>
      <c r="C21" s="173"/>
      <c r="D21" s="29" t="s">
        <v>33</v>
      </c>
      <c r="E21" s="116">
        <f xml:space="preserve"> (E19+E20)*2</f>
        <v>54369.504000000001</v>
      </c>
    </row>
    <row r="22" spans="1:5" x14ac:dyDescent="0.25">
      <c r="A22" s="19"/>
      <c r="B22" s="175"/>
      <c r="C22" s="176"/>
      <c r="D22" s="9"/>
      <c r="E22" s="9"/>
    </row>
    <row r="23" spans="1:5" ht="15.75" x14ac:dyDescent="0.25">
      <c r="A23" s="430" t="str">
        <f>'DADOS RECAPEMENTO'!A30:N30</f>
        <v>Catalão, 20 de Maio de 2024</v>
      </c>
      <c r="B23" s="430"/>
      <c r="C23" s="430"/>
      <c r="D23" s="430"/>
      <c r="E23" s="430"/>
    </row>
    <row r="24" spans="1:5" x14ac:dyDescent="0.25">
      <c r="A24" s="1"/>
      <c r="B24" s="177"/>
      <c r="C24" s="178"/>
      <c r="D24" s="1"/>
      <c r="E24" s="1"/>
    </row>
    <row r="25" spans="1:5" ht="15.75" x14ac:dyDescent="0.25">
      <c r="A25" s="275" t="s">
        <v>105</v>
      </c>
      <c r="B25" s="275"/>
      <c r="C25" s="275"/>
      <c r="D25" s="275"/>
      <c r="E25" s="275"/>
    </row>
    <row r="26" spans="1:5" ht="15.75" x14ac:dyDescent="0.25">
      <c r="A26" s="269" t="s">
        <v>103</v>
      </c>
      <c r="B26" s="269"/>
      <c r="C26" s="269"/>
      <c r="D26" s="269"/>
      <c r="E26" s="269"/>
    </row>
    <row r="27" spans="1:5" ht="15.75" x14ac:dyDescent="0.25">
      <c r="A27" s="269" t="s">
        <v>104</v>
      </c>
      <c r="B27" s="269"/>
      <c r="C27" s="269"/>
      <c r="D27" s="269"/>
      <c r="E27" s="269"/>
    </row>
    <row r="28" spans="1:5" ht="15.75" x14ac:dyDescent="0.25">
      <c r="A28" s="269"/>
      <c r="B28" s="269"/>
      <c r="C28" s="269"/>
      <c r="D28" s="269"/>
      <c r="E28" s="195"/>
    </row>
  </sheetData>
  <mergeCells count="11">
    <mergeCell ref="A27:E27"/>
    <mergeCell ref="A28:D28"/>
    <mergeCell ref="A2:A3"/>
    <mergeCell ref="B2:B3"/>
    <mergeCell ref="A1:E1"/>
    <mergeCell ref="C2:C3"/>
    <mergeCell ref="D2:E2"/>
    <mergeCell ref="A13:E13"/>
    <mergeCell ref="A23:E23"/>
    <mergeCell ref="A25:E25"/>
    <mergeCell ref="A26:E2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DADOS RECAPEMENTO</vt:lpstr>
      <vt:lpstr>ORÇAMENTO</vt:lpstr>
      <vt:lpstr>MEMÓRIA DE CÁLCULO</vt:lpstr>
      <vt:lpstr>PRODUTOS BETUMINOSOS</vt:lpstr>
      <vt:lpstr>cronograma F-F</vt:lpstr>
      <vt:lpstr>BDI</vt:lpstr>
      <vt:lpstr>ADMINISTRAÇÃO LOCAL</vt:lpstr>
      <vt:lpstr>CANTEIRO DE OBRA</vt:lpstr>
      <vt:lpstr>MOBILIZAÇÃO EQUIPAMENTOS</vt:lpstr>
      <vt:lpstr>'ADMINISTRAÇÃO LOCAL'!Area_de_impressao</vt:lpstr>
      <vt:lpstr>BDI!Area_de_impressao</vt:lpstr>
      <vt:lpstr>'CANTEIRO DE OBRA'!Area_de_impressao</vt:lpstr>
      <vt:lpstr>'cronograma F-F'!Area_de_impressao</vt:lpstr>
      <vt:lpstr>'DADOS RECAPEMENTO'!Area_de_impressao</vt:lpstr>
      <vt:lpstr>'MEMÓRIA DE CÁLCULO'!Area_de_impressao</vt:lpstr>
      <vt:lpstr>'MOBILIZAÇÃO EQUIPAMENTOS'!Area_de_impressao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2020-06-05T18:31:51Z</cp:lastPrinted>
  <dcterms:created xsi:type="dcterms:W3CDTF">2019-01-22T17:17:15Z</dcterms:created>
  <dcterms:modified xsi:type="dcterms:W3CDTF">2024-05-20T07:27:29Z</dcterms:modified>
</cp:coreProperties>
</file>