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ilherme.lobo\Desktop\"/>
    </mc:Choice>
  </mc:AlternateContent>
  <xr:revisionPtr revIDLastSave="0" documentId="8_{77FFC6A2-661A-42B8-B463-07AFB0302D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 BÁSICO" sheetId="1" r:id="rId1"/>
    <sheet name="MEMORIAL DE CÁLCULO" sheetId="2" r:id="rId2"/>
    <sheet name="CRONOGRAMA FÍSICO-FINANCEIRO" sheetId="3" r:id="rId3"/>
    <sheet name="RELATÓRIO DE COMPOSIÇÃO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" l="1"/>
  <c r="E43" i="1"/>
  <c r="E42" i="1"/>
  <c r="E41" i="1"/>
  <c r="D86" i="2"/>
  <c r="E40" i="1"/>
  <c r="E39" i="1"/>
  <c r="E38" i="1"/>
  <c r="E34" i="1"/>
  <c r="E33" i="1"/>
  <c r="E32" i="1"/>
  <c r="E30" i="1"/>
  <c r="E26" i="1"/>
  <c r="E25" i="1"/>
  <c r="E21" i="1"/>
  <c r="E20" i="1"/>
  <c r="E19" i="1"/>
  <c r="E18" i="1"/>
  <c r="E17" i="1"/>
  <c r="E16" i="1"/>
  <c r="G139" i="1"/>
  <c r="G140" i="1"/>
  <c r="G141" i="1"/>
  <c r="G142" i="1"/>
  <c r="G128" i="1"/>
  <c r="G78" i="1"/>
  <c r="G72" i="1"/>
  <c r="G71" i="1"/>
  <c r="L1" i="4"/>
  <c r="G18" i="4" s="1"/>
  <c r="F52" i="4"/>
  <c r="E21" i="4"/>
  <c r="F68" i="4"/>
  <c r="E24" i="4" s="1"/>
  <c r="F64" i="4"/>
  <c r="F60" i="4"/>
  <c r="E23" i="4" s="1"/>
  <c r="F56" i="4"/>
  <c r="E22" i="4" s="1"/>
  <c r="F48" i="4"/>
  <c r="E20" i="4" s="1"/>
  <c r="F43" i="4"/>
  <c r="E19" i="4"/>
  <c r="F38" i="4"/>
  <c r="E18" i="4" s="1"/>
  <c r="E17" i="4"/>
  <c r="F33" i="4"/>
  <c r="D409" i="2"/>
  <c r="D406" i="2"/>
  <c r="D403" i="2"/>
  <c r="D400" i="2"/>
  <c r="D397" i="2"/>
  <c r="D394" i="2"/>
  <c r="D391" i="2"/>
  <c r="D388" i="2"/>
  <c r="D385" i="2"/>
  <c r="D382" i="2"/>
  <c r="D379" i="2"/>
  <c r="D376" i="2"/>
  <c r="D373" i="2"/>
  <c r="D370" i="2"/>
  <c r="D361" i="2"/>
  <c r="D358" i="2"/>
  <c r="D355" i="2"/>
  <c r="D352" i="2"/>
  <c r="D349" i="2"/>
  <c r="D346" i="2"/>
  <c r="D343" i="2"/>
  <c r="D340" i="2"/>
  <c r="D337" i="2"/>
  <c r="D331" i="2"/>
  <c r="D334" i="2"/>
  <c r="D320" i="2"/>
  <c r="D323" i="2"/>
  <c r="D328" i="2"/>
  <c r="D317" i="2"/>
  <c r="D314" i="2"/>
  <c r="D311" i="2"/>
  <c r="D308" i="2"/>
  <c r="D305" i="2"/>
  <c r="D302" i="2"/>
  <c r="D293" i="2"/>
  <c r="D289" i="2"/>
  <c r="D286" i="2"/>
  <c r="D283" i="2"/>
  <c r="D279" i="2"/>
  <c r="D275" i="2"/>
  <c r="D270" i="2"/>
  <c r="D266" i="2"/>
  <c r="D261" i="2"/>
  <c r="D258" i="2"/>
  <c r="D255" i="2"/>
  <c r="D252" i="2"/>
  <c r="D247" i="2"/>
  <c r="D243" i="2"/>
  <c r="D240" i="2"/>
  <c r="D237" i="2"/>
  <c r="D234" i="2"/>
  <c r="D225" i="2"/>
  <c r="D221" i="2"/>
  <c r="D217" i="2"/>
  <c r="D212" i="2"/>
  <c r="D205" i="2"/>
  <c r="D200" i="2"/>
  <c r="D194" i="2"/>
  <c r="D191" i="2"/>
  <c r="D188" i="2"/>
  <c r="D183" i="2"/>
  <c r="D180" i="2"/>
  <c r="D177" i="2"/>
  <c r="D174" i="2"/>
  <c r="D171" i="2"/>
  <c r="D168" i="2"/>
  <c r="D165" i="2"/>
  <c r="D162" i="2"/>
  <c r="D147" i="2"/>
  <c r="D150" i="2"/>
  <c r="D159" i="2"/>
  <c r="D156" i="2"/>
  <c r="D144" i="2"/>
  <c r="H22" i="4" l="1"/>
  <c r="H18" i="4"/>
  <c r="I18" i="4" s="1"/>
  <c r="G25" i="4"/>
  <c r="G21" i="4"/>
  <c r="H25" i="4"/>
  <c r="H21" i="4"/>
  <c r="G24" i="4"/>
  <c r="G20" i="4"/>
  <c r="H24" i="4"/>
  <c r="H20" i="4"/>
  <c r="G23" i="4"/>
  <c r="G19" i="4"/>
  <c r="H23" i="4"/>
  <c r="H19" i="4"/>
  <c r="H17" i="4"/>
  <c r="G17" i="4"/>
  <c r="G22" i="4"/>
  <c r="I22" i="4" s="1"/>
  <c r="D138" i="2"/>
  <c r="D141" i="2"/>
  <c r="D135" i="2"/>
  <c r="D132" i="2"/>
  <c r="D127" i="2"/>
  <c r="D124" i="2"/>
  <c r="D121" i="2"/>
  <c r="D113" i="2"/>
  <c r="D105" i="2"/>
  <c r="D96" i="2"/>
  <c r="D91" i="2"/>
  <c r="D82" i="2"/>
  <c r="D78" i="2"/>
  <c r="D73" i="2"/>
  <c r="D65" i="2"/>
  <c r="D62" i="2"/>
  <c r="D59" i="2"/>
  <c r="D55" i="2"/>
  <c r="E31" i="1" s="1"/>
  <c r="D52" i="2"/>
  <c r="D42" i="2"/>
  <c r="D36" i="2"/>
  <c r="D32" i="2"/>
  <c r="D29" i="2"/>
  <c r="D26" i="2"/>
  <c r="D21" i="2"/>
  <c r="D16" i="2"/>
  <c r="I142" i="1"/>
  <c r="I141" i="1"/>
  <c r="I140" i="1"/>
  <c r="I139" i="1"/>
  <c r="I72" i="1"/>
  <c r="I128" i="1"/>
  <c r="I78" i="1"/>
  <c r="I71" i="1"/>
  <c r="H164" i="1"/>
  <c r="G164" i="1"/>
  <c r="H159" i="1"/>
  <c r="G159" i="1"/>
  <c r="H150" i="1"/>
  <c r="G150" i="1"/>
  <c r="H146" i="1"/>
  <c r="G146" i="1"/>
  <c r="H135" i="1"/>
  <c r="G135" i="1"/>
  <c r="H134" i="1"/>
  <c r="G134" i="1"/>
  <c r="H133" i="1"/>
  <c r="G133" i="1"/>
  <c r="H132" i="1"/>
  <c r="G132" i="1"/>
  <c r="H130" i="1"/>
  <c r="G130" i="1"/>
  <c r="H129" i="1"/>
  <c r="G129" i="1"/>
  <c r="H126" i="1"/>
  <c r="G126" i="1"/>
  <c r="H122" i="1"/>
  <c r="G122" i="1"/>
  <c r="H121" i="1"/>
  <c r="G121" i="1"/>
  <c r="H120" i="1"/>
  <c r="G120" i="1"/>
  <c r="H119" i="1"/>
  <c r="G119" i="1"/>
  <c r="H118" i="1"/>
  <c r="G118" i="1"/>
  <c r="H117" i="1"/>
  <c r="G117" i="1"/>
  <c r="H113" i="1"/>
  <c r="G113" i="1"/>
  <c r="H112" i="1"/>
  <c r="G112" i="1"/>
  <c r="H107" i="1"/>
  <c r="G107" i="1"/>
  <c r="H106" i="1"/>
  <c r="G106" i="1"/>
  <c r="H105" i="1"/>
  <c r="G105" i="1"/>
  <c r="H101" i="1"/>
  <c r="G101" i="1"/>
  <c r="H100" i="1"/>
  <c r="G100" i="1"/>
  <c r="H99" i="1"/>
  <c r="G99" i="1"/>
  <c r="H98" i="1"/>
  <c r="G98" i="1"/>
  <c r="H97" i="1"/>
  <c r="G97" i="1"/>
  <c r="H93" i="1"/>
  <c r="G93" i="1"/>
  <c r="H92" i="1"/>
  <c r="G92" i="1"/>
  <c r="H91" i="1"/>
  <c r="G91" i="1"/>
  <c r="H90" i="1"/>
  <c r="G90" i="1"/>
  <c r="H86" i="1"/>
  <c r="G86" i="1"/>
  <c r="H77" i="1"/>
  <c r="G77" i="1"/>
  <c r="H76" i="1"/>
  <c r="G76" i="1"/>
  <c r="H69" i="1"/>
  <c r="G69" i="1"/>
  <c r="H68" i="1"/>
  <c r="G68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1" i="1"/>
  <c r="G51" i="1"/>
  <c r="H50" i="1"/>
  <c r="G50" i="1"/>
  <c r="H49" i="1"/>
  <c r="G49" i="1"/>
  <c r="H48" i="1"/>
  <c r="G48" i="1"/>
  <c r="H47" i="1"/>
  <c r="G47" i="1"/>
  <c r="H43" i="1"/>
  <c r="G43" i="1"/>
  <c r="H42" i="1"/>
  <c r="G42" i="1"/>
  <c r="H41" i="1"/>
  <c r="G41" i="1"/>
  <c r="H40" i="1"/>
  <c r="G40" i="1"/>
  <c r="H39" i="1"/>
  <c r="G39" i="1"/>
  <c r="H38" i="1"/>
  <c r="G38" i="1"/>
  <c r="H34" i="1"/>
  <c r="G34" i="1"/>
  <c r="H33" i="1"/>
  <c r="G33" i="1"/>
  <c r="H31" i="1"/>
  <c r="G31" i="1"/>
  <c r="H30" i="1"/>
  <c r="G30" i="1"/>
  <c r="H26" i="1"/>
  <c r="G26" i="1"/>
  <c r="H25" i="1"/>
  <c r="G25" i="1"/>
  <c r="H21" i="1"/>
  <c r="G21" i="1"/>
  <c r="H19" i="1"/>
  <c r="G19" i="1"/>
  <c r="H18" i="1"/>
  <c r="G18" i="1"/>
  <c r="H17" i="1"/>
  <c r="G163" i="1"/>
  <c r="I163" i="1" s="1"/>
  <c r="G162" i="1"/>
  <c r="I162" i="1" s="1"/>
  <c r="G161" i="1"/>
  <c r="I161" i="1" s="1"/>
  <c r="G160" i="1"/>
  <c r="I160" i="1" s="1"/>
  <c r="G158" i="1"/>
  <c r="I158" i="1" s="1"/>
  <c r="G157" i="1"/>
  <c r="I157" i="1" s="1"/>
  <c r="G156" i="1"/>
  <c r="I156" i="1" s="1"/>
  <c r="G155" i="1"/>
  <c r="I155" i="1" s="1"/>
  <c r="G154" i="1"/>
  <c r="I154" i="1" s="1"/>
  <c r="G153" i="1"/>
  <c r="I153" i="1" s="1"/>
  <c r="G152" i="1"/>
  <c r="I152" i="1" s="1"/>
  <c r="G151" i="1"/>
  <c r="I151" i="1" s="1"/>
  <c r="G145" i="1"/>
  <c r="I145" i="1" s="1"/>
  <c r="G144" i="1"/>
  <c r="I144" i="1" s="1"/>
  <c r="G143" i="1"/>
  <c r="I143" i="1" s="1"/>
  <c r="G138" i="1"/>
  <c r="I138" i="1" s="1"/>
  <c r="G137" i="1"/>
  <c r="I137" i="1" s="1"/>
  <c r="G136" i="1"/>
  <c r="I136" i="1" s="1"/>
  <c r="G131" i="1"/>
  <c r="I131" i="1" s="1"/>
  <c r="G108" i="1"/>
  <c r="I108" i="1" s="1"/>
  <c r="G82" i="1"/>
  <c r="I82" i="1" s="1"/>
  <c r="I83" i="1" s="1"/>
  <c r="C35" i="3" s="1"/>
  <c r="F35" i="3" s="1"/>
  <c r="G70" i="1"/>
  <c r="I70" i="1" s="1"/>
  <c r="G67" i="1"/>
  <c r="I67" i="1" s="1"/>
  <c r="G66" i="1"/>
  <c r="I66" i="1" s="1"/>
  <c r="G32" i="1"/>
  <c r="I32" i="1" s="1"/>
  <c r="I20" i="1"/>
  <c r="G16" i="1"/>
  <c r="I16" i="1" s="1"/>
  <c r="I18" i="1" l="1"/>
  <c r="I21" i="1"/>
  <c r="I26" i="1"/>
  <c r="I27" i="1" s="1"/>
  <c r="C17" i="3" s="1"/>
  <c r="E17" i="3" s="1"/>
  <c r="I34" i="1"/>
  <c r="I39" i="1"/>
  <c r="I41" i="1"/>
  <c r="I43" i="1"/>
  <c r="I48" i="1"/>
  <c r="I50" i="1"/>
  <c r="I55" i="1"/>
  <c r="I57" i="1"/>
  <c r="I59" i="1"/>
  <c r="I61" i="1"/>
  <c r="I63" i="1"/>
  <c r="I65" i="1"/>
  <c r="I69" i="1"/>
  <c r="I77" i="1"/>
  <c r="I90" i="1"/>
  <c r="I92" i="1"/>
  <c r="I97" i="1"/>
  <c r="I99" i="1"/>
  <c r="I101" i="1"/>
  <c r="I106" i="1"/>
  <c r="I112" i="1"/>
  <c r="I117" i="1"/>
  <c r="I119" i="1"/>
  <c r="I121" i="1"/>
  <c r="I126" i="1"/>
  <c r="I130" i="1"/>
  <c r="I133" i="1"/>
  <c r="I135" i="1"/>
  <c r="I150" i="1"/>
  <c r="I164" i="1"/>
  <c r="I25" i="1"/>
  <c r="I33" i="1"/>
  <c r="I40" i="1"/>
  <c r="I47" i="1"/>
  <c r="I51" i="1"/>
  <c r="I58" i="1"/>
  <c r="I62" i="1"/>
  <c r="I68" i="1"/>
  <c r="I113" i="1"/>
  <c r="I120" i="1"/>
  <c r="I129" i="1"/>
  <c r="I134" i="1"/>
  <c r="I159" i="1"/>
  <c r="I31" i="1"/>
  <c r="I23" i="4"/>
  <c r="I25" i="4"/>
  <c r="I17" i="1"/>
  <c r="I19" i="1"/>
  <c r="I30" i="1"/>
  <c r="I38" i="1"/>
  <c r="I42" i="1"/>
  <c r="I49" i="1"/>
  <c r="I56" i="1"/>
  <c r="I60" i="1"/>
  <c r="I64" i="1"/>
  <c r="I76" i="1"/>
  <c r="I79" i="1" s="1"/>
  <c r="C32" i="3" s="1"/>
  <c r="D32" i="3" s="1"/>
  <c r="I86" i="1"/>
  <c r="I87" i="1" s="1"/>
  <c r="C38" i="3" s="1"/>
  <c r="F38" i="3" s="1"/>
  <c r="I91" i="1"/>
  <c r="I93" i="1"/>
  <c r="I98" i="1"/>
  <c r="I100" i="1"/>
  <c r="I105" i="1"/>
  <c r="I107" i="1"/>
  <c r="I118" i="1"/>
  <c r="I122" i="1"/>
  <c r="I132" i="1"/>
  <c r="I146" i="1"/>
  <c r="I21" i="4"/>
  <c r="I19" i="4"/>
  <c r="I20" i="4"/>
  <c r="I24" i="4"/>
  <c r="I17" i="4"/>
  <c r="E32" i="3" l="1"/>
  <c r="I114" i="1"/>
  <c r="C50" i="3" s="1"/>
  <c r="F50" i="3" s="1"/>
  <c r="I52" i="1"/>
  <c r="C26" i="3" s="1"/>
  <c r="F26" i="3" s="1"/>
  <c r="I165" i="1"/>
  <c r="C59" i="3" s="1"/>
  <c r="E59" i="3" s="1"/>
  <c r="I123" i="1"/>
  <c r="C53" i="3" s="1"/>
  <c r="I35" i="1"/>
  <c r="C20" i="3" s="1"/>
  <c r="D20" i="3" s="1"/>
  <c r="F17" i="3"/>
  <c r="G17" i="3"/>
  <c r="I102" i="1"/>
  <c r="C44" i="3" s="1"/>
  <c r="D44" i="3" s="1"/>
  <c r="G32" i="3"/>
  <c r="F32" i="3"/>
  <c r="I22" i="1"/>
  <c r="I109" i="1"/>
  <c r="C47" i="3" s="1"/>
  <c r="E47" i="3" s="1"/>
  <c r="I94" i="1"/>
  <c r="C41" i="3" s="1"/>
  <c r="G41" i="3" s="1"/>
  <c r="I73" i="1"/>
  <c r="C29" i="3" s="1"/>
  <c r="F29" i="3" s="1"/>
  <c r="I44" i="1"/>
  <c r="C23" i="3" s="1"/>
  <c r="E23" i="3" s="1"/>
  <c r="G47" i="3"/>
  <c r="D17" i="3"/>
  <c r="I26" i="4"/>
  <c r="D29" i="3"/>
  <c r="G50" i="3" l="1"/>
  <c r="F59" i="3"/>
  <c r="G59" i="3"/>
  <c r="G29" i="3"/>
  <c r="F47" i="3"/>
  <c r="F20" i="3"/>
  <c r="F44" i="3"/>
  <c r="E44" i="3"/>
  <c r="E20" i="3"/>
  <c r="C14" i="3"/>
  <c r="E14" i="3" s="1"/>
  <c r="G127" i="1"/>
  <c r="I127" i="1" s="1"/>
  <c r="I147" i="1" s="1"/>
  <c r="I167" i="1" s="1"/>
  <c r="F41" i="3"/>
  <c r="D47" i="3"/>
  <c r="F14" i="3" l="1"/>
  <c r="D14" i="3"/>
  <c r="D63" i="3" s="1"/>
  <c r="G14" i="3"/>
  <c r="C56" i="3"/>
  <c r="I168" i="1"/>
  <c r="I169" i="1" s="1"/>
  <c r="D64" i="3" l="1"/>
  <c r="D61" i="3"/>
  <c r="D62" i="3" s="1"/>
  <c r="C54" i="3"/>
  <c r="C33" i="3"/>
  <c r="C12" i="3"/>
  <c r="F56" i="3"/>
  <c r="F63" i="3" s="1"/>
  <c r="F61" i="3" s="1"/>
  <c r="C24" i="3"/>
  <c r="C27" i="3"/>
  <c r="C51" i="3"/>
  <c r="C30" i="3"/>
  <c r="G56" i="3"/>
  <c r="G63" i="3" s="1"/>
  <c r="G61" i="3" s="1"/>
  <c r="C57" i="3"/>
  <c r="C42" i="3"/>
  <c r="E56" i="3"/>
  <c r="E63" i="3" s="1"/>
  <c r="E61" i="3" s="1"/>
  <c r="E62" i="3" s="1"/>
  <c r="F62" i="3" s="1"/>
  <c r="C39" i="3"/>
  <c r="C36" i="3"/>
  <c r="C18" i="3"/>
  <c r="C15" i="3"/>
  <c r="C21" i="3"/>
  <c r="C45" i="3"/>
  <c r="C48" i="3"/>
  <c r="G62" i="3" l="1"/>
  <c r="E64" i="3"/>
  <c r="F64" i="3" s="1"/>
  <c r="G64" i="3" s="1"/>
</calcChain>
</file>

<file path=xl/sharedStrings.xml><?xml version="1.0" encoding="utf-8"?>
<sst xmlns="http://schemas.openxmlformats.org/spreadsheetml/2006/main" count="1835" uniqueCount="730">
  <si>
    <r>
      <rPr>
        <b/>
        <sz val="10"/>
        <rFont val="Arial Narrow"/>
        <family val="2"/>
      </rPr>
      <t>ITEM</t>
    </r>
  </si>
  <si>
    <r>
      <rPr>
        <b/>
        <sz val="10"/>
        <rFont val="Arial Narrow"/>
        <family val="2"/>
      </rPr>
      <t>DESCRIÇÃO</t>
    </r>
  </si>
  <si>
    <r>
      <rPr>
        <b/>
        <sz val="10"/>
        <rFont val="Arial Narrow"/>
        <family val="2"/>
      </rPr>
      <t>SERVIÇOS PRELIMINARES</t>
    </r>
  </si>
  <si>
    <r>
      <rPr>
        <sz val="10"/>
        <rFont val="Arial Narrow"/>
        <family val="2"/>
      </rPr>
      <t xml:space="preserve">DESMATAMENTO E LIMPEZA - INCLUSO DESTOCAMENTO DE ÁRVORES COM DIÂMETROS MENORES DE 15 cm </t>
    </r>
    <r>
      <rPr>
        <i/>
        <sz val="10"/>
        <rFont val="Arial Narrow"/>
        <family val="2"/>
      </rPr>
      <t>(BDI INCLUSO)</t>
    </r>
  </si>
  <si>
    <r>
      <rPr>
        <sz val="10"/>
        <rFont val="Arial Narrow"/>
        <family val="2"/>
      </rPr>
      <t>m2</t>
    </r>
  </si>
  <si>
    <r>
      <rPr>
        <sz val="10"/>
        <rFont val="Arial Narrow"/>
        <family val="2"/>
      </rPr>
      <t>m3</t>
    </r>
  </si>
  <si>
    <r>
      <rPr>
        <sz val="10"/>
        <rFont val="Arial Narrow"/>
        <family val="2"/>
      </rPr>
      <t>m</t>
    </r>
  </si>
  <si>
    <r>
      <rPr>
        <sz val="10"/>
        <rFont val="Arial Narrow"/>
        <family val="2"/>
      </rPr>
      <t>und</t>
    </r>
  </si>
  <si>
    <r>
      <rPr>
        <sz val="10"/>
        <rFont val="Arial Narrow"/>
        <family val="2"/>
      </rPr>
      <t>und.</t>
    </r>
  </si>
  <si>
    <r>
      <rPr>
        <sz val="10"/>
        <rFont val="Arial Narrow"/>
        <family val="2"/>
      </rPr>
      <t>Mês</t>
    </r>
  </si>
  <si>
    <r>
      <rPr>
        <sz val="10"/>
        <rFont val="Arial Narrow"/>
        <family val="2"/>
      </rPr>
      <t xml:space="preserve">MEIO FIO SEM SARJETA - MFC05 </t>
    </r>
    <r>
      <rPr>
        <i/>
        <sz val="10"/>
        <rFont val="Arial Narrow"/>
        <family val="2"/>
      </rPr>
      <t>(BDI INCLUSO)</t>
    </r>
  </si>
  <si>
    <r>
      <rPr>
        <sz val="10"/>
        <rFont val="Arial Narrow"/>
        <family val="2"/>
      </rPr>
      <t>cj</t>
    </r>
  </si>
  <si>
    <t>TABELA GOINFRA - TABELA T235 - CUSTOS DE OBRAS CIVIS - DEZEMBRO/2023 - COM DESONERAÇÃO - DATA BASE: 01/12/2023</t>
  </si>
  <si>
    <t>TOTAL DO GRUPO</t>
  </si>
  <si>
    <t>MATERIAL</t>
  </si>
  <si>
    <t>TRANSPORTES</t>
  </si>
  <si>
    <t>SERVICO EM TERRA</t>
  </si>
  <si>
    <t>FUNDACOES E SONDAGENS</t>
  </si>
  <si>
    <t>ESTRUTURA</t>
  </si>
  <si>
    <t>INST. ELÉT./TELEFÔNICA/CABEAMENTO ESTRUTURADO</t>
  </si>
  <si>
    <t>INSTALAÇÃO HIDRO-SANITARIA</t>
  </si>
  <si>
    <t>ALVENARIAS E DIVISÓRIAS</t>
  </si>
  <si>
    <t>IMPERMEABLIZAÇÃO</t>
  </si>
  <si>
    <t>REVESTIMENTO DE PISO</t>
  </si>
  <si>
    <t>ADMINISTRAÇÃO - MENSALISTAS</t>
  </si>
  <si>
    <t>REVESTIMENTO DE PAREDE</t>
  </si>
  <si>
    <t>PINTURA</t>
  </si>
  <si>
    <t>DIVERSOS</t>
  </si>
  <si>
    <t>PAISAGISMO</t>
  </si>
  <si>
    <t>CUSTO TOTAL</t>
  </si>
  <si>
    <t>BDI (24,70%)</t>
  </si>
  <si>
    <t>VALOR TOTAL COM BDI</t>
  </si>
  <si>
    <t>MÃO DE OBRA</t>
  </si>
  <si>
    <t>ESTRUTURA DE MADEIRA</t>
  </si>
  <si>
    <t>DESCONTO</t>
  </si>
  <si>
    <t>SECRETARIA MUNICIPAL DE OBRAS</t>
  </si>
  <si>
    <t>ORÇAMENTO SINTÉTICO</t>
  </si>
  <si>
    <t>SETOR</t>
  </si>
  <si>
    <t>OBJETO</t>
  </si>
  <si>
    <t>CONSTRUÇÃO DE PRAÇA NO BAIRRO EVELINA NOUR</t>
  </si>
  <si>
    <t>PROCESSO</t>
  </si>
  <si>
    <t>ENDEREÇO</t>
  </si>
  <si>
    <t>AVENIDA WILSON BARBOSA DE LIMA, ESQUINA COM A RUA ALAN MORI</t>
  </si>
  <si>
    <t>TABELAS</t>
  </si>
  <si>
    <t>TABELA DE TERRAPLENAGEM, PAVIMENTAÇÃO E OBRAS DE ARTE  ESPECIAIS - T232 - DEZ/2023 - COM DESONERAÇÃO - DATA BASE: 01/12/2023</t>
  </si>
  <si>
    <t>TABELA SINAPI - CUSTO DE COMPOSIÇÕES - SINTÉTICO - DATA DE EMISSÃO: 19/03/2024</t>
  </si>
  <si>
    <t>SISTEMA DE CUSTOS E ORÇAMENTOS REFERENCIAIS DE MINAS GERAIS (SICOR-MG) - DATA DE EMISSÃO: 22/12/2023</t>
  </si>
  <si>
    <t>TABELA DE CUSTOS UNITÁRIOS DA SIURB - DATA BASE: JULHO 2023</t>
  </si>
  <si>
    <t>DATA</t>
  </si>
  <si>
    <t>12 DE ABRIL DE 2024</t>
  </si>
  <si>
    <t>BDI</t>
  </si>
  <si>
    <t>ITEM</t>
  </si>
  <si>
    <t>TABELA</t>
  </si>
  <si>
    <t>CÓD.</t>
  </si>
  <si>
    <t>DESCRIÇÃO</t>
  </si>
  <si>
    <t>QUANT.</t>
  </si>
  <si>
    <t>UND.</t>
  </si>
  <si>
    <t>TOTAL</t>
  </si>
  <si>
    <t>GOINFRA</t>
  </si>
  <si>
    <t>SERVIÇOS PRELIMINARES</t>
  </si>
  <si>
    <t>1.1</t>
  </si>
  <si>
    <t>GOINFRA - R</t>
  </si>
  <si>
    <t>m2</t>
  </si>
  <si>
    <t>1.2</t>
  </si>
  <si>
    <t>CONSUMO DE ÁGUA</t>
  </si>
  <si>
    <t>m3</t>
  </si>
  <si>
    <t>1.3</t>
  </si>
  <si>
    <t>CONSUMO DE ENERGIA ELÉTRICA</t>
  </si>
  <si>
    <t>KWH</t>
  </si>
  <si>
    <t>1.4</t>
  </si>
  <si>
    <t>LOCAÇÃO DE PRAÇA, QUADRA, IMPLANTAÇÃO, UTILIZANDO CAVALETE, INCLUSO PIQUETE COM TESTEMUNHA</t>
  </si>
  <si>
    <t>1.5</t>
  </si>
  <si>
    <t>SINAPI - I</t>
  </si>
  <si>
    <t>LOCACAO DE CONTAINER 2,30 X 6,00 M, ALT. 2,50 M, PARA ESCRITORIO, SEM DIVISORIAS INTERNAS E SEM SANITARIO (NAO INCLUI MOBILIZACAO/DESMOBILIZACAO)</t>
  </si>
  <si>
    <t>MÊS</t>
  </si>
  <si>
    <t>1.6</t>
  </si>
  <si>
    <t>PLACA DE OBRA PLOTADA EM CHAPA METÁLICA 26 , AFIXADA EM CAVALETES DE MADEIRA DE LEI (VIGOTAS 6X12CM) - PADRÃO GOINFRA</t>
  </si>
  <si>
    <t>2.1</t>
  </si>
  <si>
    <t>TRANSPORTE DE ENTULHO EM CAMINHÃO INCLUSO A CARGA MANUAL</t>
  </si>
  <si>
    <t>2.2</t>
  </si>
  <si>
    <t>TRANSPORTE DE ENTULHO CAÇAMBA ESTACIONÁRIA SEM CARGA</t>
  </si>
  <si>
    <t>3.1</t>
  </si>
  <si>
    <t>ESCAVACAO MANUAL DE VALAS &lt; 1 MTS. (OBRAS CIVIS)</t>
  </si>
  <si>
    <t>3.2</t>
  </si>
  <si>
    <t>REATERRO COM APILOAMENTO</t>
  </si>
  <si>
    <t>3.3</t>
  </si>
  <si>
    <t>ARGILA OU BARRO PARA ATERRO/REATERRO (COM TRANSPORTE ATE 10 KM)</t>
  </si>
  <si>
    <t>3.4</t>
  </si>
  <si>
    <t>ESPALHAMENTO MECANICO</t>
  </si>
  <si>
    <t>3.5</t>
  </si>
  <si>
    <t>APILOAMENTO MECÂNICO</t>
  </si>
  <si>
    <t>4.1</t>
  </si>
  <si>
    <t>ESTACA A TRADO DIAM.25 CM SEM FERRO</t>
  </si>
  <si>
    <t>m</t>
  </si>
  <si>
    <t>4.2</t>
  </si>
  <si>
    <t>FORMA TABUA PINHO PARA FUNDACOES U=3V - (OBRAS CIVIS)</t>
  </si>
  <si>
    <t>4.3</t>
  </si>
  <si>
    <t>PREPARO COM BETONEIRA E TRANSPORTE MANUAL DE CONCRETO FCK=25 MPA</t>
  </si>
  <si>
    <t>4.4</t>
  </si>
  <si>
    <t>LANÇAMENTO/APLICAÇÃO/ADENSAMENTO DE CONCRETO EM FUNDAÇÃO- (O.C.)</t>
  </si>
  <si>
    <t>4.5</t>
  </si>
  <si>
    <t>ACO CA 50-A - 8,0 MM (5/16") - (OBRAS CIVIS)</t>
  </si>
  <si>
    <t>Kg</t>
  </si>
  <si>
    <t>4.6</t>
  </si>
  <si>
    <t>ACO CA-60 - 5,0 MM - (OBRAS CIVIS)</t>
  </si>
  <si>
    <t>5.1</t>
  </si>
  <si>
    <t>FORMA CHAPA DE COMPENSADO PLASTIFICADO 12MM-U=5V - (OBRAS CIVIS)</t>
  </si>
  <si>
    <t>5.2</t>
  </si>
  <si>
    <t>ACO CA-50 A - 8,0 MM (5/16") - (OBRAS CIVIS)</t>
  </si>
  <si>
    <t>5.3</t>
  </si>
  <si>
    <t>ACO CA - 60 - 5,0 MM - (OBRAS CIVIS)</t>
  </si>
  <si>
    <t>5.5</t>
  </si>
  <si>
    <t>5.6</t>
  </si>
  <si>
    <t>LANÇAMENTO/APLICAÇÃO/ADENSAMENTO MANUAL DE CONCRETO - (OBRAS CIVIS)</t>
  </si>
  <si>
    <t>6.3</t>
  </si>
  <si>
    <t>ELETRODUTO PVC FLEXÍVEL - MANGUEIRA CORRUGADA REFORÇADA - DIAM. 50MM</t>
  </si>
  <si>
    <t>6.4</t>
  </si>
  <si>
    <t>ELETRODUTO PVC FLEXÍVEL - MANGUEIRA CORRUGADA LEVE - DIAM. 32MM</t>
  </si>
  <si>
    <t>6.5</t>
  </si>
  <si>
    <t>CABO EPR/XLPE (90°C) 1KV - 10MM2</t>
  </si>
  <si>
    <t>6.6</t>
  </si>
  <si>
    <t>CABO FLEXÍVEL, PVC (70° C), 450/750 V, 6 MM2</t>
  </si>
  <si>
    <t>6.7</t>
  </si>
  <si>
    <t>CABO FLEXÍVEL, PVC (70° C), 450/750 V, 4 MM2</t>
  </si>
  <si>
    <t>6.8</t>
  </si>
  <si>
    <t>HASTE REV.COBRE(COPPERWELD) 5/8" X 3,00 M C/CONECTOR</t>
  </si>
  <si>
    <t>und</t>
  </si>
  <si>
    <t>6.9</t>
  </si>
  <si>
    <t>PADRAO TRIFASICO 10 MM2 H=5 METROS</t>
  </si>
  <si>
    <t>6.10</t>
  </si>
  <si>
    <t>RELE FOTO ELETRICO COM BASE</t>
  </si>
  <si>
    <t>6.11</t>
  </si>
  <si>
    <t>CAIXA DE PASSAGEM 20X20X25CM (MEDIDAS INTERNAS) FUNDO BRITA SEM TAMPA</t>
  </si>
  <si>
    <t>6.12</t>
  </si>
  <si>
    <t>CAIXA DE INSPEÇÃO - TAMPA EM CONCRETO ARMADO 25 MPA E=5CM</t>
  </si>
  <si>
    <t>6.13</t>
  </si>
  <si>
    <t>POSTE SIMPLES CÔNICO CONTÍNUO, CIRCULAR, RETO, COM DIÂMETRO NOMINAL DE 60MM NA EXTREMIDADE, GALVANIZADO A FOGO, Hútil= 7 M - ENGASTADO EM CONCRETO COM FCK = 13,5 MPA</t>
  </si>
  <si>
    <t>6.14</t>
  </si>
  <si>
    <t>SINAPI</t>
  </si>
  <si>
    <t>LUMINÁRIA DE LED PARA ILUMINAÇÃO PÚBLICA, DE 98 W ATÉ 137 W - FORNECIMENTO E INSTALAÇÃO. AF_08/2020</t>
  </si>
  <si>
    <t>6.15</t>
  </si>
  <si>
    <t>LUMINÁRIA DE LED PARA ILUMINAÇÃO PÚBLICA, DE 138 W ATÉ 180 W - FORNECIMENTO E INSTALAÇÃO. AF_08/2020</t>
  </si>
  <si>
    <t>und.</t>
  </si>
  <si>
    <t>6.16</t>
  </si>
  <si>
    <t>SUPORTE PARA 4 PÉTALAS PARA LUMINÁRIA DE ILUMINAÇÃO PÚBLICA</t>
  </si>
  <si>
    <t>6.17</t>
  </si>
  <si>
    <t>SUPORTE PARA 2 PÉTALAS PARA LUMINÁRIA DE ILUMINAÇÃO PÚBLICA</t>
  </si>
  <si>
    <t>6.18</t>
  </si>
  <si>
    <t>BRAÇO PARA ILUMINAÇÃO PÚBLICA, EM TUBO DE AÇO GALVANIZADO, COMPRIMENTO DE 1,50 M, PARA FIXAÇÃO EM POSTE DE CONCRETO - FORNECIMENTO E INSTALA ÇÃO. AF_08/2020</t>
  </si>
  <si>
    <t>6.20</t>
  </si>
  <si>
    <t>LUMINÁRIA DE LED PARA ILUMINAÇÃO PÚBLICA, DE 181 W ATÉ 239 W - FORNECIMENTO E INSTALAÇÃO. AF_08/2020</t>
  </si>
  <si>
    <t>6.21</t>
  </si>
  <si>
    <t>LUMINARIA LED REFLETOR RETANGULAR BIVOLT, LUZ BRANCA, 30 W</t>
  </si>
  <si>
    <t>7.1</t>
  </si>
  <si>
    <t>KIT CAVALETE D=25MM P/HIDRÔMETRO 1,5-3,0-5,0 M3/MURETA/CAIXA</t>
  </si>
  <si>
    <t>7.2</t>
  </si>
  <si>
    <t>HIDROMETRO DIAM.RAMAL = 25 MM VAZAO =1,5 A 3 M3</t>
  </si>
  <si>
    <t>7.3</t>
  </si>
  <si>
    <t>COTAÇÃO</t>
  </si>
  <si>
    <t>C-07</t>
  </si>
  <si>
    <t>IRRIGAÇÃO AUTOMATIZADA</t>
  </si>
  <si>
    <t>8.1</t>
  </si>
  <si>
    <t>ALVENARIA DE VEDAÇÃO DE BLOCOS CERÂMICOS FURADOS NA VERTICAL DE 14X19X39 CM (ESPESSURA 14 CM) E ARGAMASSA DE ASSENTAMENTO COM PREPARO EM BETONEIRA. AF_12/2021</t>
  </si>
  <si>
    <t>9.1</t>
  </si>
  <si>
    <t>IMPERMEABILIZACAO VIGAS BALDRAMES E=2,0 CM</t>
  </si>
  <si>
    <t>10.1</t>
  </si>
  <si>
    <t>PRANCHA NAO APARELHADA *6 X 25* CM, EM MACARANDUBA/MASSARANDUBA, ANGELIM OU EQUIVALENTE DA REGIAO - BRUTA</t>
  </si>
  <si>
    <t>10.2</t>
  </si>
  <si>
    <t>PILAR QUADRADO NAO APARELHADO *15 X 15* CM, EM MACARANDUBA/MASSARANDUBA, ANGELIM OU EQUIVALENTE DA REGIAO - BRUTA</t>
  </si>
  <si>
    <t>10.3</t>
  </si>
  <si>
    <t>GOINFRA - I</t>
  </si>
  <si>
    <t>LIXA PARA MADEIRA Nº 220</t>
  </si>
  <si>
    <t>10.4</t>
  </si>
  <si>
    <t>PREGO 19x27</t>
  </si>
  <si>
    <t>11.3</t>
  </si>
  <si>
    <t>PISO CONCRETO DESEMPENADO ESPESSURA = 5 CM 1:2,5:3,5</t>
  </si>
  <si>
    <t>11.4</t>
  </si>
  <si>
    <t>CONCRETO DESEMPENADO PARA QUADRA COM LASTRO E=7,0 CM</t>
  </si>
  <si>
    <t>11.5</t>
  </si>
  <si>
    <t>PISO CONCRETO POLIDO E=2,0 CM (1:2:2,5) E JUNTA PL ASTICA 17MM</t>
  </si>
  <si>
    <t>11.6</t>
  </si>
  <si>
    <t>TELA SOLDADA Q138</t>
  </si>
  <si>
    <t>11.7</t>
  </si>
  <si>
    <t>PISO DE LADRILHO HIDRÁULICO COLORIDO MODELO TÁTIL ( ALERTA OU DIRECIONAL) SEM LASTRO</t>
  </si>
  <si>
    <t>12.1</t>
  </si>
  <si>
    <t>ENGENHEIRO - (OBRAS CIVIS)</t>
  </si>
  <si>
    <t>H</t>
  </si>
  <si>
    <t>12.2</t>
  </si>
  <si>
    <t>MESTRE DE OBRA - (OBRAS CIVIS)</t>
  </si>
  <si>
    <t>12.3</t>
  </si>
  <si>
    <t>VIGIA DE OBRAS - (NOTURNO  E NO SÁBADO/DOMINGO DIURNO) - O.C.</t>
  </si>
  <si>
    <t>12.4</t>
  </si>
  <si>
    <t>TOPOGRAFO (MENSALISTA)</t>
  </si>
  <si>
    <t>Mês</t>
  </si>
  <si>
    <t>13.1</t>
  </si>
  <si>
    <t>CHAPISCO COMUM</t>
  </si>
  <si>
    <t>13.2</t>
  </si>
  <si>
    <t>REBOCO (1 CALH:4 ARFC+100kgCI/M3)</t>
  </si>
  <si>
    <t>14.1</t>
  </si>
  <si>
    <t>PINTURA LATEX ACRILICA 2 DEMAOS C/SELADOR</t>
  </si>
  <si>
    <t>14.2</t>
  </si>
  <si>
    <t>PINTURA TINTA POLIESPORTIVA - 2 DEMÃOS (PISOS E CIMENTADOS)</t>
  </si>
  <si>
    <t>14.3</t>
  </si>
  <si>
    <t>DEMARCAÇÃO DE QUADRA/VAGAS COM TINTA POLIESPORTIVA</t>
  </si>
  <si>
    <t>14.5</t>
  </si>
  <si>
    <t>PINTURA ESMALTE ALQUIDICO ESTRUTURA METALICA 2 DEMAOS</t>
  </si>
  <si>
    <t>14.7</t>
  </si>
  <si>
    <t>CAIAÇAO 2 DEMAOS EM POSTE/ VIGAS E MEIO FIO(OC)</t>
  </si>
  <si>
    <t>14.8</t>
  </si>
  <si>
    <t>PINTURA VERNIZ EM MADEIRA 2 DEMAOS</t>
  </si>
  <si>
    <t>15.1</t>
  </si>
  <si>
    <t>POSTE MADEIRA ROLIÇA ( EUCALIPTO COM TRATAMENTO ) PARA CERCA ( H = 2,20 M )</t>
  </si>
  <si>
    <t>15.2</t>
  </si>
  <si>
    <t>COMPOSIÇÃO</t>
  </si>
  <si>
    <t>CP. 01</t>
  </si>
  <si>
    <t>BANCO</t>
  </si>
  <si>
    <t>15.3</t>
  </si>
  <si>
    <t>15.4</t>
  </si>
  <si>
    <t>PLACA DE INAUGURACAO ACO ESCOVADO 80 X 60 CM</t>
  </si>
  <si>
    <t>15.5</t>
  </si>
  <si>
    <t>OBELISCO PARA PLACA DE INAUGURAÇÃO - PADRÃO GOINFRA</t>
  </si>
  <si>
    <t>15.6</t>
  </si>
  <si>
    <t>SETOP - MG</t>
  </si>
  <si>
    <t>ED-49572</t>
  </si>
  <si>
    <t>REDE DE VÔLEI COM MASTRO EM TUBO GALVANIZADO SEM PEDESTAL</t>
  </si>
  <si>
    <t>cj</t>
  </si>
  <si>
    <t>15.7</t>
  </si>
  <si>
    <t>TRAVES FERRO GALVANIZADO PARA FUTEBOL DE SALÃO PINTADAS - 3,00 x 2,00M - 2 UNID.</t>
  </si>
  <si>
    <t>15.8</t>
  </si>
  <si>
    <t>SUPORTE EM TUBO INDUSTRIAL REMOVÍVEL PARA TABELA DE BASQUETE - 2 UNID. (ASSENT./PINTADOS)</t>
  </si>
  <si>
    <t>15.9</t>
  </si>
  <si>
    <t>TABELA PARA BASQUETE ESTRUTURA METÁLICA E COMPENSADO (ASSENT./PINTADAS) ARO METÁLICO - 2 UNID</t>
  </si>
  <si>
    <t>15.10</t>
  </si>
  <si>
    <t>ALAMBRADO EM TUBO INDUSTRIAL 2"#2,28 E TELA MALHA 4" FIO 12 (QUADRA ESPORTE EXISTENTE) SEM PINTURA</t>
  </si>
  <si>
    <t>15.12</t>
  </si>
  <si>
    <t>INSTALAÇÃO DE SURF DUPLO, EM TUBO DE AÇO CARBONO - EQUIPAMENTO DE GINÁSTICA PARA ACADEMIA AO AR LIVRE / ACADEMIA DA TERCEIRA IDADE - ATI, INSTALADO SOBRE SOLO. AF_10/2021</t>
  </si>
  <si>
    <t>15.13</t>
  </si>
  <si>
    <t>INSTALAÇÃO DE SIMULADOR DE CAMINHADA TRIPLO, EM TUBO DE AÇO CARBONO - EQUIPAMENTO DE GINÁSTICA PARA ACADEMIA AO AR LIVRE / ACADEMIA DA TERCEIRA IDADE - ATI, INSTALADO SOBRE PISO DE CONCRETO EXISTENTE. AF_10/2021</t>
  </si>
  <si>
    <t>15.14</t>
  </si>
  <si>
    <t>ED-49580</t>
  </si>
  <si>
    <t>FORNECIMENTO E INSTALAÇÃO DE ESPALDAR E BARRAS METÁLICAS PARA PARQUE INFANTIL OU ACADEMIA AO AR LIVRE, FIXADO COM CONCRETO NÃO ESTRUTURAL, PREPARADO EM OBRA COM BETONEIRA, COM FCK 15 MPA , INCLUSIVE ESCAVAÇÃO E TRANSPORTE COM RETIRADA DO MATERIAL ESCAVADO (EM CAÇAMBA)</t>
  </si>
  <si>
    <t>15.15</t>
  </si>
  <si>
    <t>SIURB</t>
  </si>
  <si>
    <t>ESQUI DUPLO CONJUGADO</t>
  </si>
  <si>
    <t>15.16</t>
  </si>
  <si>
    <t>LIXEIRA DUPLA</t>
  </si>
  <si>
    <t>15.17</t>
  </si>
  <si>
    <t>IC.02 - CONJUNTO MESA E BANCOS EM CONCRETO</t>
  </si>
  <si>
    <t>15.18</t>
  </si>
  <si>
    <t>CARROSSEL PARA 20 LUGARES,  DIÂMETRO 2,20M, FORNECIMENTO E INSTALAÇÃO</t>
  </si>
  <si>
    <t>15.19</t>
  </si>
  <si>
    <t>ED-49575</t>
  </si>
  <si>
    <t>FORNECIMENTO E INSTALAÇÃO DE ESCORREGADOR MÉDIO METÁLICO PARA PARQUE INFANTIL, FIXADO COM CONCRETO NÃO ESTRUTURAL, PREPARADO EM OBRA COM BETONEIRA, COM FCK 15 MPA , INCLUSIVE ESCAVAÇÃO E TRANSPORTE COM RETIRADA DO MATERIAL ESCAVADO (EM CAÇAMBA)</t>
  </si>
  <si>
    <t>15.20</t>
  </si>
  <si>
    <t>ED-49576</t>
  </si>
  <si>
    <t>FORNECIMENTO E INSTALAÇÃO DE GANGORRA METÁLICA COM DOIS LUGARES PARA PARQUE INFANTIL, FIXADO COM CONCRETO NÃO ESTRUTURAL, PREPARADO EM OBRA COM BETONEIRA, COM FCK 15 MPA , INCLUSIVE ESCAVAÇÃO E TRANSPORTE COM RETIRADA DO MATERIAL ESCAVADO (EM CAÇAMBA)</t>
  </si>
  <si>
    <t>15.21</t>
  </si>
  <si>
    <t>BALANÇO DE 3 LUGARES COM PNEUS COMPR=4,50M H=2,50M - ESTRUTURA METÁLICA</t>
  </si>
  <si>
    <t>15.22</t>
  </si>
  <si>
    <t>LIMPEZA FINAL DE OBRA - (OBRAS CIVIS)</t>
  </si>
  <si>
    <t>16.1</t>
  </si>
  <si>
    <t>PLANTIO GRAMA ESMERALDA PLACA C/ M.O. IRRIG., ADUBO,TERRA VEGETAL (O.C.) A&lt;11. 000,00M2</t>
  </si>
  <si>
    <t>16.5</t>
  </si>
  <si>
    <t>MUDA DE ARBUSTO FLORIFERO, CLUSIA/GARDENIA/MOREIA BRANCA/ AZALEIA OU EQUIVALENTE DA REGIAO, H= *50 A 70* CM</t>
  </si>
  <si>
    <t>16.6</t>
  </si>
  <si>
    <t>C-01</t>
  </si>
  <si>
    <t>MAGNOLIA ROSA (ALTURA MÍNIMA DE 150cm)</t>
  </si>
  <si>
    <t>16.7</t>
  </si>
  <si>
    <t>C-02</t>
  </si>
  <si>
    <t>JASMIM MANGA (ALTURA MÍNIMA DE 50cm)</t>
  </si>
  <si>
    <t>16.8</t>
  </si>
  <si>
    <t>C-03</t>
  </si>
  <si>
    <t>RESEDÁ ROSA (ALTURA MÍNIMA DE 150cm)</t>
  </si>
  <si>
    <t>16.9</t>
  </si>
  <si>
    <t>C-04</t>
  </si>
  <si>
    <t>AGAVE DRAGÃO</t>
  </si>
  <si>
    <t>16.10</t>
  </si>
  <si>
    <t>C-05</t>
  </si>
  <si>
    <t>BUXINHO</t>
  </si>
  <si>
    <t>16.11</t>
  </si>
  <si>
    <t>TUMBERGIA (THUNBERGIA GRANDIFLORA)</t>
  </si>
  <si>
    <t>16.12</t>
  </si>
  <si>
    <t>PRIMAVERA (BOUGAINVILLEA GLABRA)</t>
  </si>
  <si>
    <t>16.13</t>
  </si>
  <si>
    <t>ABERTURA DE CAVA 60X60X60CM C/ ADUBAÇÃO E PLANTIO DE FOLHAGEM,ARBUSTO, ÁRVORE OU PALMEIRA C/ H=0,50 A 0,70M - EXCLUSO O CUSTO DE AQUISIÇÃO DA MUDA</t>
  </si>
  <si>
    <t>16.14</t>
  </si>
  <si>
    <t>JACARANDÁ DE MINAS (JACARANDA CUSPIDIFOLIA)</t>
  </si>
  <si>
    <t>16.15</t>
  </si>
  <si>
    <t>IPÊ ROSA (TABEBUIA AVELLANEDAE)</t>
  </si>
  <si>
    <t>16.16</t>
  </si>
  <si>
    <t>IPÊ BRANCO (HANDROANTHUS ROSEO ALBA)</t>
  </si>
  <si>
    <t>16.17</t>
  </si>
  <si>
    <t>C-06</t>
  </si>
  <si>
    <t>FLAMBOYANT VERMELHO</t>
  </si>
  <si>
    <t>16.18</t>
  </si>
  <si>
    <t>ABERTURA DE CAVA 80X80X80CM C/ ADUBAÇÃO E PLANTIO DE ARBUSTO, ÁRVORE OU PALMEIRA C/ H=0,70 A 2,00M - EXCLUSO O CUSTO DE AQUISIÇÃO DA MUDA</t>
  </si>
  <si>
    <r>
      <rPr>
        <b/>
        <sz val="10"/>
        <rFont val="Arial Narrow"/>
        <family val="2"/>
      </rPr>
      <t>TOTAL =</t>
    </r>
  </si>
  <si>
    <r>
      <rPr>
        <sz val="10"/>
        <rFont val="Arial Narrow"/>
        <family val="2"/>
      </rPr>
      <t>Plantio de árvores</t>
    </r>
  </si>
  <si>
    <r>
      <rPr>
        <b/>
        <sz val="10"/>
        <rFont val="Arial Narrow"/>
        <family val="2"/>
      </rPr>
      <t>Quantidade</t>
    </r>
  </si>
  <si>
    <r>
      <rPr>
        <b/>
        <sz val="10"/>
        <rFont val="Arial Narrow"/>
        <family val="2"/>
      </rPr>
      <t>und</t>
    </r>
  </si>
  <si>
    <r>
      <rPr>
        <b/>
        <sz val="10"/>
        <rFont val="Arial Narrow"/>
        <family val="2"/>
      </rPr>
      <t xml:space="preserve">ABERTURA DE CAVA 80X80X80CM C/ ADUBAÇÃO E PLANTIO DE ARBUSTO, ÁRVORE OU PALMEIRA C/
</t>
    </r>
    <r>
      <rPr>
        <b/>
        <sz val="10"/>
        <rFont val="Arial Narrow"/>
        <family val="2"/>
      </rPr>
      <t>H=0,70 A 2,00M - EXCLUSO O CUSTO DE AQUISIÇÃO DA MUDA</t>
    </r>
  </si>
  <si>
    <r>
      <rPr>
        <b/>
        <sz val="10"/>
        <rFont val="Arial Narrow"/>
        <family val="2"/>
      </rPr>
      <t>16.18</t>
    </r>
  </si>
  <si>
    <r>
      <rPr>
        <sz val="10"/>
        <rFont val="Arial Narrow"/>
        <family val="2"/>
      </rPr>
      <t>Locação definido por projeto de paisagismo</t>
    </r>
  </si>
  <si>
    <r>
      <rPr>
        <b/>
        <sz val="10"/>
        <rFont val="Arial Narrow"/>
        <family val="2"/>
      </rPr>
      <t>FLAMBOYANT VERMELHO</t>
    </r>
  </si>
  <si>
    <r>
      <rPr>
        <b/>
        <sz val="10"/>
        <rFont val="Arial Narrow"/>
        <family val="2"/>
      </rPr>
      <t>16.17</t>
    </r>
  </si>
  <si>
    <r>
      <rPr>
        <b/>
        <sz val="10"/>
        <rFont val="Arial Narrow"/>
        <family val="2"/>
      </rPr>
      <t>IPÊ BRANCO (HANDROANTHUS ROSEO ALBA)</t>
    </r>
  </si>
  <si>
    <r>
      <rPr>
        <b/>
        <sz val="10"/>
        <rFont val="Arial Narrow"/>
        <family val="2"/>
      </rPr>
      <t>16.16</t>
    </r>
  </si>
  <si>
    <r>
      <rPr>
        <b/>
        <sz val="10"/>
        <rFont val="Arial Narrow"/>
        <family val="2"/>
      </rPr>
      <t>IPÊ ROSA (TABEBUIA AVELLANEDAE)</t>
    </r>
  </si>
  <si>
    <r>
      <rPr>
        <b/>
        <sz val="10"/>
        <rFont val="Arial Narrow"/>
        <family val="2"/>
      </rPr>
      <t>16.15</t>
    </r>
  </si>
  <si>
    <r>
      <rPr>
        <b/>
        <sz val="10"/>
        <rFont val="Arial Narrow"/>
        <family val="2"/>
      </rPr>
      <t>JACARANDÁ DE MINAS (JACARANDA CUSPIDIFOLIA)</t>
    </r>
  </si>
  <si>
    <r>
      <rPr>
        <b/>
        <sz val="10"/>
        <rFont val="Arial Narrow"/>
        <family val="2"/>
      </rPr>
      <t>16.14</t>
    </r>
  </si>
  <si>
    <r>
      <rPr>
        <sz val="10"/>
        <rFont val="Arial Narrow"/>
        <family val="2"/>
      </rPr>
      <t>Conforme itens 17.5 a 17.12</t>
    </r>
  </si>
  <si>
    <r>
      <rPr>
        <b/>
        <sz val="10"/>
        <rFont val="Arial Narrow"/>
        <family val="2"/>
      </rPr>
      <t>UNIDADE</t>
    </r>
  </si>
  <si>
    <r>
      <rPr>
        <b/>
        <sz val="10"/>
        <rFont val="Arial Narrow"/>
        <family val="2"/>
      </rPr>
      <t xml:space="preserve">ABERTURA DE CAVA 60X60X60CM C/ ADUBAÇÃO E PLANTIO DE FOLHAGEM,ARBUSTO, ÁRVORE OU
</t>
    </r>
    <r>
      <rPr>
        <b/>
        <sz val="10"/>
        <rFont val="Arial Narrow"/>
        <family val="2"/>
      </rPr>
      <t>PALMEIRA C/ H=0,50 A 0,70M - EXCLUSO O CUSTO DE AQUISIÇÃO DA MUDA</t>
    </r>
  </si>
  <si>
    <r>
      <rPr>
        <b/>
        <sz val="10"/>
        <rFont val="Arial Narrow"/>
        <family val="2"/>
      </rPr>
      <t>16.13</t>
    </r>
  </si>
  <si>
    <r>
      <rPr>
        <b/>
        <sz val="10"/>
        <rFont val="Arial Narrow"/>
        <family val="2"/>
      </rPr>
      <t>PRIMAVERA (BOUGAINVILLEA GLABRA)</t>
    </r>
  </si>
  <si>
    <r>
      <rPr>
        <b/>
        <sz val="10"/>
        <rFont val="Arial Narrow"/>
        <family val="2"/>
      </rPr>
      <t>16.12</t>
    </r>
  </si>
  <si>
    <r>
      <rPr>
        <b/>
        <sz val="10"/>
        <rFont val="Arial Narrow"/>
        <family val="2"/>
      </rPr>
      <t>TUMBERGIA (THUNBERGIA GRANDIFLORA)</t>
    </r>
  </si>
  <si>
    <r>
      <rPr>
        <b/>
        <sz val="10"/>
        <rFont val="Arial Narrow"/>
        <family val="2"/>
      </rPr>
      <t>16.11</t>
    </r>
  </si>
  <si>
    <r>
      <rPr>
        <b/>
        <sz val="10"/>
        <rFont val="Arial Narrow"/>
        <family val="2"/>
      </rPr>
      <t>BUXINHO</t>
    </r>
  </si>
  <si>
    <r>
      <rPr>
        <b/>
        <sz val="10"/>
        <rFont val="Arial Narrow"/>
        <family val="2"/>
      </rPr>
      <t>16.10</t>
    </r>
  </si>
  <si>
    <r>
      <rPr>
        <b/>
        <sz val="10"/>
        <rFont val="Arial Narrow"/>
        <family val="2"/>
      </rPr>
      <t>AGAVE DRAGÃO</t>
    </r>
  </si>
  <si>
    <r>
      <rPr>
        <b/>
        <sz val="10"/>
        <rFont val="Arial Narrow"/>
        <family val="2"/>
      </rPr>
      <t>16.9</t>
    </r>
  </si>
  <si>
    <r>
      <rPr>
        <b/>
        <sz val="10"/>
        <rFont val="Arial Narrow"/>
        <family val="2"/>
      </rPr>
      <t>RESEDÁ ROSA (ALTURA MÍNIMA DE 150cm)</t>
    </r>
  </si>
  <si>
    <r>
      <rPr>
        <b/>
        <sz val="10"/>
        <rFont val="Arial Narrow"/>
        <family val="2"/>
      </rPr>
      <t>16.8</t>
    </r>
  </si>
  <si>
    <r>
      <rPr>
        <b/>
        <sz val="10"/>
        <rFont val="Arial Narrow"/>
        <family val="2"/>
      </rPr>
      <t>JASMIM MANGA (ALTURA MÍNIMA DE 50cm)</t>
    </r>
  </si>
  <si>
    <r>
      <rPr>
        <b/>
        <sz val="10"/>
        <rFont val="Arial Narrow"/>
        <family val="2"/>
      </rPr>
      <t>16.7</t>
    </r>
  </si>
  <si>
    <r>
      <rPr>
        <b/>
        <sz val="10"/>
        <rFont val="Arial Narrow"/>
        <family val="2"/>
      </rPr>
      <t>MAGNOLIA ROSA (ALTURA MÍNIMA DE 150cm)</t>
    </r>
  </si>
  <si>
    <r>
      <rPr>
        <b/>
        <sz val="10"/>
        <rFont val="Arial Narrow"/>
        <family val="2"/>
      </rPr>
      <t>16.6</t>
    </r>
  </si>
  <si>
    <r>
      <rPr>
        <b/>
        <sz val="10"/>
        <rFont val="Arial Narrow"/>
        <family val="2"/>
      </rPr>
      <t xml:space="preserve">MUDA DE ARBUSTO FLORIFERO, CLUSIA/GARDENIA/MOREIA BRANCA/ AZALEIA OU EQUIVALENTE DA
</t>
    </r>
    <r>
      <rPr>
        <b/>
        <sz val="10"/>
        <rFont val="Arial Narrow"/>
        <family val="2"/>
      </rPr>
      <t>REGIAO, H= *50 A 70* CM</t>
    </r>
  </si>
  <si>
    <r>
      <rPr>
        <b/>
        <sz val="10"/>
        <rFont val="Arial Narrow"/>
        <family val="2"/>
      </rPr>
      <t>16.5</t>
    </r>
  </si>
  <si>
    <r>
      <rPr>
        <b/>
        <sz val="10"/>
        <rFont val="Arial Narrow"/>
        <family val="2"/>
      </rPr>
      <t>TOTAL = (A x B)</t>
    </r>
  </si>
  <si>
    <r>
      <rPr>
        <sz val="10"/>
        <rFont val="Arial Narrow"/>
        <family val="2"/>
      </rPr>
      <t>%</t>
    </r>
  </si>
  <si>
    <r>
      <rPr>
        <sz val="10"/>
        <rFont val="Arial Narrow"/>
        <family val="2"/>
      </rPr>
      <t>Acréscimo em área de talude</t>
    </r>
  </si>
  <si>
    <r>
      <rPr>
        <sz val="10"/>
        <rFont val="Arial Narrow"/>
        <family val="2"/>
      </rPr>
      <t>C</t>
    </r>
  </si>
  <si>
    <r>
      <rPr>
        <sz val="10"/>
        <rFont val="Arial Narrow"/>
        <family val="2"/>
      </rPr>
      <t>Vide projeto arquitetonico</t>
    </r>
  </si>
  <si>
    <r>
      <rPr>
        <sz val="10"/>
        <rFont val="Arial Narrow"/>
        <family val="2"/>
      </rPr>
      <t>A</t>
    </r>
  </si>
  <si>
    <r>
      <rPr>
        <b/>
        <sz val="10"/>
        <rFont val="Arial Narrow"/>
        <family val="2"/>
      </rPr>
      <t>Área</t>
    </r>
  </si>
  <si>
    <r>
      <rPr>
        <b/>
        <sz val="10"/>
        <rFont val="Arial Narrow"/>
        <family val="2"/>
      </rPr>
      <t>m2</t>
    </r>
  </si>
  <si>
    <r>
      <rPr>
        <b/>
        <sz val="10"/>
        <rFont val="Arial Narrow"/>
        <family val="2"/>
      </rPr>
      <t>PLANTIO GRAMA ESMERALDA PLACA C/ M.O. IRRIG., ADUBO,TERRA VEGETAL (O.C.) A&lt;11. 000,00M2</t>
    </r>
  </si>
  <si>
    <r>
      <rPr>
        <b/>
        <sz val="10"/>
        <rFont val="Arial Narrow"/>
        <family val="2"/>
      </rPr>
      <t>16.1</t>
    </r>
  </si>
  <si>
    <r>
      <rPr>
        <b/>
        <sz val="10"/>
        <rFont val="Arial Narrow"/>
        <family val="2"/>
      </rPr>
      <t>MEMÓRIA CÁLCULO</t>
    </r>
  </si>
  <si>
    <r>
      <rPr>
        <b/>
        <sz val="10"/>
        <rFont val="Arial Narrow"/>
        <family val="2"/>
      </rPr>
      <t>UNID.</t>
    </r>
  </si>
  <si>
    <r>
      <rPr>
        <b/>
        <sz val="10"/>
        <rFont val="Arial Narrow"/>
        <family val="2"/>
      </rPr>
      <t>PAISAGISMO</t>
    </r>
  </si>
  <si>
    <r>
      <rPr>
        <sz val="10"/>
        <rFont val="Arial Narrow"/>
        <family val="2"/>
      </rPr>
      <t>Limpeza final - área virtual conforme</t>
    </r>
  </si>
  <si>
    <r>
      <rPr>
        <b/>
        <sz val="10"/>
        <rFont val="Arial Narrow"/>
        <family val="2"/>
      </rPr>
      <t>LIMPEZA FINAL DE OBRA - (OBRAS CIVIS)</t>
    </r>
  </si>
  <si>
    <r>
      <rPr>
        <b/>
        <sz val="10"/>
        <rFont val="Arial Narrow"/>
        <family val="2"/>
      </rPr>
      <t>15.22</t>
    </r>
  </si>
  <si>
    <r>
      <rPr>
        <sz val="10"/>
        <rFont val="Arial Narrow"/>
        <family val="2"/>
      </rPr>
      <t>Locação conforme projeto arquitetônico</t>
    </r>
  </si>
  <si>
    <r>
      <rPr>
        <b/>
        <sz val="10"/>
        <rFont val="Arial Narrow"/>
        <family val="2"/>
      </rPr>
      <t>BALANÇO DE 3 LUGARES COM PNEUS COMPR=4,50M H=2,50M - ESTRUTURA METÁLICA</t>
    </r>
  </si>
  <si>
    <r>
      <rPr>
        <b/>
        <sz val="10"/>
        <rFont val="Arial Narrow"/>
        <family val="2"/>
      </rPr>
      <t>15.21</t>
    </r>
  </si>
  <si>
    <r>
      <rPr>
        <b/>
        <sz val="10"/>
        <rFont val="Arial Narrow"/>
        <family val="2"/>
      </rPr>
      <t xml:space="preserve">INFANTIL, FIXADO COM CONCRETO NÃO ESTRUTURAL, PREPARADO EM OBRA COM BETONEIRA, COM
</t>
    </r>
    <r>
      <rPr>
        <b/>
        <sz val="10"/>
        <rFont val="Arial Narrow"/>
        <family val="2"/>
      </rPr>
      <t>FCK 15 MPA , INCLUSIVE ESCAVAÇÃO E TRANSPORTE COM RETIRADA DO MATERIAL ESCAVADO (EM</t>
    </r>
  </si>
  <si>
    <r>
      <rPr>
        <b/>
        <sz val="10"/>
        <rFont val="Arial Narrow"/>
        <family val="2"/>
      </rPr>
      <t>15.20</t>
    </r>
  </si>
  <si>
    <r>
      <rPr>
        <b/>
        <sz val="10"/>
        <rFont val="Arial Narrow"/>
        <family val="2"/>
      </rPr>
      <t xml:space="preserve">FIXADO COM CONCRETO
</t>
    </r>
    <r>
      <rPr>
        <b/>
        <sz val="10"/>
        <rFont val="Arial Narrow"/>
        <family val="2"/>
      </rPr>
      <t>NÃO ESTRUTURAL, PREPARADO EM OBRA COM BETONEIRA, COM FCK 15 MPA , INCLUSIVE</t>
    </r>
  </si>
  <si>
    <r>
      <rPr>
        <b/>
        <sz val="10"/>
        <rFont val="Arial Narrow"/>
        <family val="2"/>
      </rPr>
      <t>15.19</t>
    </r>
  </si>
  <si>
    <r>
      <rPr>
        <b/>
        <sz val="10"/>
        <rFont val="Arial Narrow"/>
        <family val="2"/>
      </rPr>
      <t>CARROSSEL PARA 20 LUGARES,  DIÂMETRO 2,20M, FORNECIMENTO E INSTALAÇÃO</t>
    </r>
  </si>
  <si>
    <r>
      <rPr>
        <b/>
        <sz val="10"/>
        <rFont val="Arial Narrow"/>
        <family val="2"/>
      </rPr>
      <t>15.18</t>
    </r>
  </si>
  <si>
    <r>
      <rPr>
        <sz val="10"/>
        <rFont val="Arial Narrow"/>
        <family val="2"/>
      </rPr>
      <t>Mesa quadra com indicação para jogos de tabuleiro com bancos (em concreto)</t>
    </r>
  </si>
  <si>
    <r>
      <rPr>
        <b/>
        <sz val="10"/>
        <rFont val="Arial Narrow"/>
        <family val="2"/>
      </rPr>
      <t>cj</t>
    </r>
  </si>
  <si>
    <r>
      <rPr>
        <b/>
        <sz val="10"/>
        <rFont val="Arial Narrow"/>
        <family val="2"/>
      </rPr>
      <t>IC.02 - CONJUNTO MESA E BANCOS EM CONCRETO</t>
    </r>
  </si>
  <si>
    <r>
      <rPr>
        <b/>
        <sz val="10"/>
        <rFont val="Arial Narrow"/>
        <family val="2"/>
      </rPr>
      <t>15.17</t>
    </r>
  </si>
  <si>
    <r>
      <rPr>
        <b/>
        <sz val="10"/>
        <rFont val="Arial Narrow"/>
        <family val="2"/>
      </rPr>
      <t>LIXEIRA DUPLA</t>
    </r>
  </si>
  <si>
    <r>
      <rPr>
        <b/>
        <sz val="10"/>
        <rFont val="Arial Narrow"/>
        <family val="2"/>
      </rPr>
      <t>15.16</t>
    </r>
  </si>
  <si>
    <r>
      <rPr>
        <sz val="10"/>
        <rFont val="Arial Narrow"/>
        <family val="2"/>
      </rPr>
      <t>Aparelho ginastica - academia ao ar livre</t>
    </r>
  </si>
  <si>
    <r>
      <rPr>
        <b/>
        <sz val="10"/>
        <rFont val="Arial Narrow"/>
        <family val="2"/>
      </rPr>
      <t>ESQUI DUPLO CONJUGADO</t>
    </r>
  </si>
  <si>
    <r>
      <rPr>
        <b/>
        <sz val="10"/>
        <rFont val="Arial Narrow"/>
        <family val="2"/>
      </rPr>
      <t>15.15</t>
    </r>
  </si>
  <si>
    <r>
      <rPr>
        <b/>
        <sz val="10"/>
        <rFont val="Arial Narrow"/>
        <family val="2"/>
      </rPr>
      <t>FORNECIMENTO E INSTALAÇÃO DE ESPALDAR E BARRAS METÁLICAS PARA PARQUE INFANTIL OU ACADEMIA AO AR LIVRE, FIXADO COM CONCRETO NÃO ESTRUTURAL, PREPARADO EM OBRA COM BETONEIRA, COM FCK 15 MPA , INCLUSIVE ESCAVAÇÃO E TRANSPORTE COM RETIRADA DO MATERIAL ESCAVADO (EM CAÇAMBA)</t>
    </r>
  </si>
  <si>
    <r>
      <rPr>
        <b/>
        <sz val="10"/>
        <rFont val="Arial Narrow"/>
        <family val="2"/>
      </rPr>
      <t>15.14</t>
    </r>
  </si>
  <si>
    <r>
      <rPr>
        <b/>
        <sz val="10"/>
        <rFont val="Arial Narrow"/>
        <family val="2"/>
      </rPr>
      <t>INSTALAÇÃO DE SIMULADOR DE CAMINHADA TRIPLO, EM TUBO DE AÇO CARBONO - EQUIPAMENTO DE GINÁSTICA PARA ACADEMIA AO AR LIVRE / ACADEMIA DA TERCEIRA IDADE - ATI, INSTALADO SOBRE PISO DE CONCRETO EXISTENTE. AF_10/2021</t>
    </r>
  </si>
  <si>
    <r>
      <rPr>
        <b/>
        <sz val="10"/>
        <rFont val="Arial Narrow"/>
        <family val="2"/>
      </rPr>
      <t>15.13</t>
    </r>
  </si>
  <si>
    <r>
      <rPr>
        <b/>
        <sz val="10"/>
        <rFont val="Arial Narrow"/>
        <family val="2"/>
      </rPr>
      <t>INSTALAÇÃO DE SURF DUPLO, EM TUBO DE AÇO CARBONO - EQUIPAMENTO DE GINÁSTICA PARA ACADEMIA AO AR LIVRE / ACADEMIA DA TERCEIRA IDADE - ATI, INSTALADO SOBRE SOLO. AF_10/2021</t>
    </r>
  </si>
  <si>
    <r>
      <rPr>
        <b/>
        <sz val="10"/>
        <rFont val="Arial Narrow"/>
        <family val="2"/>
      </rPr>
      <t>15.12</t>
    </r>
  </si>
  <si>
    <r>
      <rPr>
        <b/>
        <sz val="10"/>
        <rFont val="Arial Narrow"/>
        <family val="2"/>
      </rPr>
      <t>Necessário instalação de 4 tubos com 04 metros de altura para instatação dos refletores, nas extremidades.</t>
    </r>
  </si>
  <si>
    <r>
      <rPr>
        <sz val="10"/>
        <rFont val="Arial Narrow"/>
        <family val="2"/>
      </rPr>
      <t>Altura</t>
    </r>
  </si>
  <si>
    <r>
      <rPr>
        <sz val="10"/>
        <rFont val="Arial Narrow"/>
        <family val="2"/>
      </rPr>
      <t>Alambrado para quadra poliesportiva - comprimento</t>
    </r>
  </si>
  <si>
    <r>
      <rPr>
        <b/>
        <sz val="10"/>
        <rFont val="Arial Narrow"/>
        <family val="2"/>
      </rPr>
      <t>ÁREA</t>
    </r>
  </si>
  <si>
    <r>
      <rPr>
        <b/>
        <sz val="10"/>
        <rFont val="Arial Narrow"/>
        <family val="2"/>
      </rPr>
      <t xml:space="preserve">ALAMBRADO EM TUBO INDUSTRIAL 2"#2,28 E TELA MALHA 4" FIO 12 (QUADRA ESPORTE EXISTENTE)
</t>
    </r>
    <r>
      <rPr>
        <b/>
        <sz val="10"/>
        <rFont val="Arial Narrow"/>
        <family val="2"/>
      </rPr>
      <t>SEM PINTURA</t>
    </r>
  </si>
  <si>
    <r>
      <rPr>
        <b/>
        <sz val="10"/>
        <rFont val="Arial Narrow"/>
        <family val="2"/>
      </rPr>
      <t>15.10</t>
    </r>
  </si>
  <si>
    <r>
      <rPr>
        <sz val="10"/>
        <rFont val="Arial Narrow"/>
        <family val="2"/>
      </rPr>
      <t>Quadra poliesportiva</t>
    </r>
  </si>
  <si>
    <r>
      <rPr>
        <b/>
        <sz val="10"/>
        <rFont val="Arial Narrow"/>
        <family val="2"/>
      </rPr>
      <t xml:space="preserve">TABELA PARA BASQUETE ESTRUTURA METÁLICA E COMPENSADO (ASSENT./PINTADAS) ARO
</t>
    </r>
    <r>
      <rPr>
        <b/>
        <sz val="10"/>
        <rFont val="Arial Narrow"/>
        <family val="2"/>
      </rPr>
      <t>METÁLICO - 2 UNID</t>
    </r>
  </si>
  <si>
    <r>
      <rPr>
        <b/>
        <sz val="10"/>
        <rFont val="Arial Narrow"/>
        <family val="2"/>
      </rPr>
      <t>15.9</t>
    </r>
  </si>
  <si>
    <r>
      <rPr>
        <b/>
        <sz val="10"/>
        <rFont val="Arial Narrow"/>
        <family val="2"/>
      </rPr>
      <t>15.8</t>
    </r>
  </si>
  <si>
    <r>
      <rPr>
        <b/>
        <sz val="10"/>
        <rFont val="Arial Narrow"/>
        <family val="2"/>
      </rPr>
      <t>15.7</t>
    </r>
  </si>
  <si>
    <r>
      <rPr>
        <b/>
        <sz val="10"/>
        <rFont val="Arial Narrow"/>
        <family val="2"/>
      </rPr>
      <t>REDE DE VÔLEI COM MASTRO EM TUBO GALVANIZADO SEM PEDESTAL</t>
    </r>
  </si>
  <si>
    <r>
      <rPr>
        <b/>
        <sz val="10"/>
        <rFont val="Arial Narrow"/>
        <family val="2"/>
      </rPr>
      <t>15.6</t>
    </r>
  </si>
  <si>
    <r>
      <rPr>
        <sz val="10"/>
        <rFont val="Arial Narrow"/>
        <family val="2"/>
      </rPr>
      <t>Sustentação para placa para inauguração da obra (padrão fornecido pela Administração)</t>
    </r>
  </si>
  <si>
    <r>
      <rPr>
        <b/>
        <sz val="10"/>
        <rFont val="Arial Narrow"/>
        <family val="2"/>
      </rPr>
      <t>OBELISCO PARA PLACA DE INAUGURAÇÃO - PADRÃO GOINFRA</t>
    </r>
  </si>
  <si>
    <r>
      <rPr>
        <b/>
        <sz val="10"/>
        <rFont val="Arial Narrow"/>
        <family val="2"/>
      </rPr>
      <t>15.5</t>
    </r>
  </si>
  <si>
    <r>
      <rPr>
        <sz val="10"/>
        <rFont val="Arial Narrow"/>
        <family val="2"/>
      </rPr>
      <t>Placa para inauguração da obra</t>
    </r>
  </si>
  <si>
    <r>
      <rPr>
        <b/>
        <sz val="10"/>
        <rFont val="Arial Narrow"/>
        <family val="2"/>
      </rPr>
      <t>PLACA DE INAUGURACAO ACO ESCOVADO 80 X 60 CM</t>
    </r>
  </si>
  <si>
    <r>
      <rPr>
        <b/>
        <sz val="10"/>
        <rFont val="Arial Narrow"/>
        <family val="2"/>
      </rPr>
      <t>15.4</t>
    </r>
  </si>
  <si>
    <r>
      <rPr>
        <sz val="10"/>
        <rFont val="Arial Narrow"/>
        <family val="2"/>
      </rPr>
      <t>Meio fio externo - somente locais onde não cabe recuperação</t>
    </r>
  </si>
  <si>
    <r>
      <rPr>
        <b/>
        <sz val="10"/>
        <rFont val="Arial Narrow"/>
        <family val="2"/>
      </rPr>
      <t>Comprimento</t>
    </r>
  </si>
  <si>
    <r>
      <rPr>
        <b/>
        <sz val="10"/>
        <rFont val="Arial Narrow"/>
        <family val="2"/>
      </rPr>
      <t>m</t>
    </r>
  </si>
  <si>
    <r>
      <rPr>
        <b/>
        <sz val="10"/>
        <rFont val="Arial Narrow"/>
        <family val="2"/>
      </rPr>
      <t>MEIO FIO SEM SARJETA - MFC05 (BDI INCLUSO)</t>
    </r>
  </si>
  <si>
    <r>
      <rPr>
        <b/>
        <sz val="10"/>
        <rFont val="Arial Narrow"/>
        <family val="2"/>
      </rPr>
      <t>15.3</t>
    </r>
  </si>
  <si>
    <r>
      <rPr>
        <sz val="10"/>
        <rFont val="Arial Narrow"/>
        <family val="2"/>
      </rPr>
      <t>Locação conforme projeto arquitetonico</t>
    </r>
  </si>
  <si>
    <r>
      <rPr>
        <b/>
        <sz val="10"/>
        <rFont val="Arial Narrow"/>
        <family val="2"/>
      </rPr>
      <t>BANCO</t>
    </r>
  </si>
  <si>
    <r>
      <rPr>
        <b/>
        <sz val="10"/>
        <rFont val="Arial Narrow"/>
        <family val="2"/>
      </rPr>
      <t>15.2</t>
    </r>
  </si>
  <si>
    <r>
      <rPr>
        <b/>
        <sz val="10"/>
        <rFont val="Arial Narrow"/>
        <family val="2"/>
      </rPr>
      <t>TOTAL = (A / B)</t>
    </r>
  </si>
  <si>
    <r>
      <rPr>
        <sz val="10"/>
        <rFont val="Arial Narrow"/>
        <family val="2"/>
      </rPr>
      <t>Diâmetro de 13 a 16cm</t>
    </r>
  </si>
  <si>
    <r>
      <rPr>
        <sz val="10"/>
        <rFont val="Arial Narrow"/>
        <family val="2"/>
      </rPr>
      <t>B</t>
    </r>
  </si>
  <si>
    <r>
      <rPr>
        <sz val="10"/>
        <rFont val="Arial Narrow"/>
        <family val="2"/>
      </rPr>
      <t>Cerca de delimitação da praça</t>
    </r>
  </si>
  <si>
    <r>
      <rPr>
        <b/>
        <sz val="10"/>
        <rFont val="Arial Narrow"/>
        <family val="2"/>
      </rPr>
      <t>POSTE MADEIRA ROLIÇA ( EUCALIPTO COM TRATAMENTO ) PARA CERCA ( H = 2,20 M )</t>
    </r>
  </si>
  <si>
    <r>
      <rPr>
        <b/>
        <sz val="10"/>
        <rFont val="Arial Narrow"/>
        <family val="2"/>
      </rPr>
      <t>15.1</t>
    </r>
  </si>
  <si>
    <r>
      <rPr>
        <b/>
        <sz val="10"/>
        <rFont val="Arial Narrow"/>
        <family val="2"/>
      </rPr>
      <t>DIVERSOS</t>
    </r>
  </si>
  <si>
    <r>
      <rPr>
        <b/>
        <sz val="10"/>
        <rFont val="Arial Narrow"/>
        <family val="2"/>
      </rPr>
      <t>TOTAL = (A + B)</t>
    </r>
  </si>
  <si>
    <r>
      <rPr>
        <sz val="10"/>
        <rFont val="Arial Narrow"/>
        <family val="2"/>
      </rPr>
      <t>Pergolado - vigas</t>
    </r>
  </si>
  <si>
    <r>
      <rPr>
        <sz val="10"/>
        <rFont val="Arial Narrow"/>
        <family val="2"/>
      </rPr>
      <t>Pergolado - pilares</t>
    </r>
  </si>
  <si>
    <r>
      <rPr>
        <b/>
        <sz val="10"/>
        <rFont val="Arial Narrow"/>
        <family val="2"/>
      </rPr>
      <t>PINTURA VERNIZ EM MADEIRA 2 DEMAOS</t>
    </r>
  </si>
  <si>
    <r>
      <rPr>
        <b/>
        <sz val="10"/>
        <rFont val="Arial Narrow"/>
        <family val="2"/>
      </rPr>
      <t>14.8</t>
    </r>
  </si>
  <si>
    <r>
      <rPr>
        <sz val="10"/>
        <rFont val="Arial Narrow"/>
        <family val="2"/>
      </rPr>
      <t>Meio fio externo</t>
    </r>
  </si>
  <si>
    <r>
      <rPr>
        <b/>
        <sz val="10"/>
        <rFont val="Arial Narrow"/>
        <family val="2"/>
      </rPr>
      <t>CAIAÇAO 2 DEMAOS EM POSTE/ VIGAS E MEIO FIO(OC)</t>
    </r>
  </si>
  <si>
    <r>
      <rPr>
        <b/>
        <sz val="10"/>
        <rFont val="Arial Narrow"/>
        <family val="2"/>
      </rPr>
      <t>14.7</t>
    </r>
  </si>
  <si>
    <r>
      <rPr>
        <sz val="10"/>
        <rFont val="Arial Narrow"/>
        <family val="2"/>
      </rPr>
      <t>Alambrado quadra poliesportiva</t>
    </r>
  </si>
  <si>
    <r>
      <rPr>
        <b/>
        <sz val="10"/>
        <rFont val="Arial Narrow"/>
        <family val="2"/>
      </rPr>
      <t>PINTURA ESMALTE ALQUIDICO ESTRUTURA METALICA 2 DEMAOS</t>
    </r>
  </si>
  <si>
    <r>
      <rPr>
        <b/>
        <sz val="10"/>
        <rFont val="Arial Narrow"/>
        <family val="2"/>
      </rPr>
      <t>14.5</t>
    </r>
  </si>
  <si>
    <r>
      <rPr>
        <sz val="10"/>
        <rFont val="Arial Narrow"/>
        <family val="2"/>
      </rPr>
      <t>Demarcação  de exercício no piso (conforme projeto)</t>
    </r>
  </si>
  <si>
    <r>
      <rPr>
        <sz val="10"/>
        <rFont val="Arial Narrow"/>
        <family val="2"/>
      </rPr>
      <t>Demarcação quadra</t>
    </r>
  </si>
  <si>
    <r>
      <rPr>
        <b/>
        <sz val="10"/>
        <rFont val="Arial Narrow"/>
        <family val="2"/>
      </rPr>
      <t>DEMARCAÇÃO DE QUADRA/VAGAS COM TINTA POLIESPORTIVA</t>
    </r>
  </si>
  <si>
    <r>
      <rPr>
        <b/>
        <sz val="10"/>
        <rFont val="Arial Narrow"/>
        <family val="2"/>
      </rPr>
      <t>14.3</t>
    </r>
  </si>
  <si>
    <r>
      <rPr>
        <sz val="10"/>
        <rFont val="Arial Narrow"/>
        <family val="2"/>
      </rPr>
      <t>Pisos de concreto</t>
    </r>
  </si>
  <si>
    <r>
      <rPr>
        <b/>
        <sz val="10"/>
        <rFont val="Arial Narrow"/>
        <family val="2"/>
      </rPr>
      <t>PINTURA TINTA POLIESPORTIVA - 2 DEMÃOS (PISOS E CIMENTADOS)</t>
    </r>
  </si>
  <si>
    <r>
      <rPr>
        <b/>
        <sz val="10"/>
        <rFont val="Arial Narrow"/>
        <family val="2"/>
      </rPr>
      <t>14.2</t>
    </r>
  </si>
  <si>
    <r>
      <rPr>
        <b/>
        <sz val="10"/>
        <rFont val="Arial Narrow"/>
        <family val="2"/>
      </rPr>
      <t>TOTAL=</t>
    </r>
  </si>
  <si>
    <r>
      <rPr>
        <sz val="10"/>
        <rFont val="Arial Narrow"/>
        <family val="2"/>
      </rPr>
      <t>Mureta de proteção da quadra poliesportiva</t>
    </r>
  </si>
  <si>
    <r>
      <rPr>
        <b/>
        <sz val="10"/>
        <rFont val="Arial Narrow"/>
        <family val="2"/>
      </rPr>
      <t>PINTURA LATEX ACRILICA 2 DEMAOS C/SELADOR</t>
    </r>
  </si>
  <si>
    <r>
      <rPr>
        <b/>
        <sz val="10"/>
        <rFont val="Arial Narrow"/>
        <family val="2"/>
      </rPr>
      <t>14.1</t>
    </r>
  </si>
  <si>
    <r>
      <rPr>
        <b/>
        <sz val="10"/>
        <rFont val="Arial Narrow"/>
        <family val="2"/>
      </rPr>
      <t>PINTURA</t>
    </r>
  </si>
  <si>
    <r>
      <rPr>
        <b/>
        <sz val="10"/>
        <rFont val="Arial Narrow"/>
        <family val="2"/>
      </rPr>
      <t>TOTAL  =</t>
    </r>
  </si>
  <si>
    <r>
      <rPr>
        <sz val="10"/>
        <rFont val="Arial Narrow"/>
        <family val="2"/>
      </rPr>
      <t>Reparos no meio fio existente</t>
    </r>
  </si>
  <si>
    <r>
      <rPr>
        <sz val="10"/>
        <rFont val="Arial Narrow"/>
        <family val="2"/>
      </rPr>
      <t>Mureta quadra poliesportiva</t>
    </r>
  </si>
  <si>
    <r>
      <rPr>
        <b/>
        <sz val="10"/>
        <rFont val="Arial Narrow"/>
        <family val="2"/>
      </rPr>
      <t>REBOCO (1 CALH:4 ARFC+100kgCI/M3)</t>
    </r>
  </si>
  <si>
    <r>
      <rPr>
        <b/>
        <sz val="10"/>
        <rFont val="Arial Narrow"/>
        <family val="2"/>
      </rPr>
      <t>13.2</t>
    </r>
  </si>
  <si>
    <r>
      <rPr>
        <b/>
        <sz val="10"/>
        <rFont val="Arial Narrow"/>
        <family val="2"/>
      </rPr>
      <t>CHAPISCO COMUM</t>
    </r>
  </si>
  <si>
    <r>
      <rPr>
        <b/>
        <sz val="10"/>
        <rFont val="Arial Narrow"/>
        <family val="2"/>
      </rPr>
      <t>13.1</t>
    </r>
  </si>
  <si>
    <r>
      <rPr>
        <b/>
        <sz val="10"/>
        <rFont val="Arial Narrow"/>
        <family val="2"/>
      </rPr>
      <t>REVESTIMETO DE PAREDE</t>
    </r>
  </si>
  <si>
    <r>
      <rPr>
        <sz val="10"/>
        <rFont val="Arial Narrow"/>
        <family val="2"/>
      </rPr>
      <t>Levantamento planialtimetrico de toda área de intervenção da praça</t>
    </r>
  </si>
  <si>
    <r>
      <rPr>
        <b/>
        <sz val="10"/>
        <rFont val="Arial Narrow"/>
        <family val="2"/>
      </rPr>
      <t>Mês</t>
    </r>
  </si>
  <si>
    <r>
      <rPr>
        <b/>
        <sz val="10"/>
        <rFont val="Arial Narrow"/>
        <family val="2"/>
      </rPr>
      <t>TOPOGRAFO (MENSALISTA)</t>
    </r>
  </si>
  <si>
    <r>
      <rPr>
        <b/>
        <sz val="10"/>
        <rFont val="Arial Narrow"/>
        <family val="2"/>
      </rPr>
      <t>12.4</t>
    </r>
  </si>
  <si>
    <r>
      <rPr>
        <sz val="10"/>
        <rFont val="Arial Narrow"/>
        <family val="2"/>
      </rPr>
      <t>Horas</t>
    </r>
  </si>
  <si>
    <r>
      <rPr>
        <sz val="10"/>
        <rFont val="Arial Narrow"/>
        <family val="2"/>
      </rPr>
      <t>Período final de obra</t>
    </r>
  </si>
  <si>
    <r>
      <rPr>
        <b/>
        <sz val="10"/>
        <rFont val="Arial Narrow"/>
        <family val="2"/>
      </rPr>
      <t>Horas</t>
    </r>
  </si>
  <si>
    <r>
      <rPr>
        <b/>
        <sz val="10"/>
        <rFont val="Arial Narrow"/>
        <family val="2"/>
      </rPr>
      <t>H</t>
    </r>
  </si>
  <si>
    <r>
      <rPr>
        <b/>
        <sz val="10"/>
        <rFont val="Arial Narrow"/>
        <family val="2"/>
      </rPr>
      <t>VIGIA DE OBRAS - (NOTURNO  E NO SÁBADO/DOMINGO DIURNO) - O.C.</t>
    </r>
  </si>
  <si>
    <r>
      <rPr>
        <b/>
        <sz val="10"/>
        <rFont val="Arial Narrow"/>
        <family val="2"/>
      </rPr>
      <t>12.3</t>
    </r>
  </si>
  <si>
    <r>
      <rPr>
        <sz val="10"/>
        <rFont val="Arial Narrow"/>
        <family val="2"/>
      </rPr>
      <t>Mestre de obra</t>
    </r>
  </si>
  <si>
    <r>
      <rPr>
        <b/>
        <sz val="10"/>
        <rFont val="Arial Narrow"/>
        <family val="2"/>
      </rPr>
      <t>MESTRE DE OBRA - (OBRAS CIVIS)</t>
    </r>
  </si>
  <si>
    <r>
      <rPr>
        <b/>
        <sz val="10"/>
        <rFont val="Arial Narrow"/>
        <family val="2"/>
      </rPr>
      <t>12.2</t>
    </r>
  </si>
  <si>
    <r>
      <rPr>
        <sz val="10"/>
        <rFont val="Arial Narrow"/>
        <family val="2"/>
      </rPr>
      <t>Engenheiro</t>
    </r>
  </si>
  <si>
    <r>
      <rPr>
        <b/>
        <sz val="10"/>
        <rFont val="Arial Narrow"/>
        <family val="2"/>
      </rPr>
      <t>ENGENHEIRO - (OBRAS CIVIS)</t>
    </r>
  </si>
  <si>
    <r>
      <rPr>
        <b/>
        <sz val="10"/>
        <rFont val="Arial Narrow"/>
        <family val="2"/>
      </rPr>
      <t>12.1</t>
    </r>
  </si>
  <si>
    <r>
      <rPr>
        <b/>
        <sz val="10"/>
        <rFont val="Arial Narrow"/>
        <family val="2"/>
      </rPr>
      <t>ADMINISTRAÇÃO - MENSALISTAS</t>
    </r>
  </si>
  <si>
    <r>
      <rPr>
        <sz val="10"/>
        <rFont val="Arial Narrow"/>
        <family val="2"/>
      </rPr>
      <t>Quantidade de rampas</t>
    </r>
  </si>
  <si>
    <r>
      <rPr>
        <sz val="10"/>
        <rFont val="Arial Narrow"/>
        <family val="2"/>
      </rPr>
      <t>Rampa de acessibilidade - solicitar layout de instalação para FISCALIZAÇÃO</t>
    </r>
  </si>
  <si>
    <r>
      <rPr>
        <b/>
        <sz val="10"/>
        <rFont val="Arial Narrow"/>
        <family val="2"/>
      </rPr>
      <t>PISO DE LADRILHO HIDRÁULICO COLORIDO MODELO TÁTIL ( ALERTA OU DIRECIONAL) SEM LASTRO</t>
    </r>
  </si>
  <si>
    <r>
      <rPr>
        <b/>
        <sz val="10"/>
        <rFont val="Arial Narrow"/>
        <family val="2"/>
      </rPr>
      <t>11.7</t>
    </r>
  </si>
  <si>
    <r>
      <rPr>
        <sz val="10"/>
        <rFont val="Arial Narrow"/>
        <family val="2"/>
      </rPr>
      <t>Piso quadra poliesportiva</t>
    </r>
  </si>
  <si>
    <r>
      <rPr>
        <b/>
        <sz val="10"/>
        <rFont val="Arial Narrow"/>
        <family val="2"/>
      </rPr>
      <t>TELA SOLDADA Q138</t>
    </r>
  </si>
  <si>
    <r>
      <rPr>
        <b/>
        <sz val="10"/>
        <rFont val="Arial Narrow"/>
        <family val="2"/>
      </rPr>
      <t>11.6</t>
    </r>
  </si>
  <si>
    <r>
      <rPr>
        <b/>
        <sz val="10"/>
        <rFont val="Arial Narrow"/>
        <family val="2"/>
      </rPr>
      <t>PISO CONCRETO POLIDO E=2,0 CM (1:2:2,5) E JUNTA PL ASTICA 17MM</t>
    </r>
  </si>
  <si>
    <r>
      <rPr>
        <b/>
        <sz val="10"/>
        <rFont val="Arial Narrow"/>
        <family val="2"/>
      </rPr>
      <t>11.5</t>
    </r>
  </si>
  <si>
    <r>
      <rPr>
        <b/>
        <sz val="10"/>
        <rFont val="Arial Narrow"/>
        <family val="2"/>
      </rPr>
      <t>CONCRETO DESEMPENADO PARA QUADRA COM LASTRO E=7,0 CM</t>
    </r>
  </si>
  <si>
    <r>
      <rPr>
        <b/>
        <sz val="10"/>
        <rFont val="Arial Narrow"/>
        <family val="2"/>
      </rPr>
      <t>11.4</t>
    </r>
  </si>
  <si>
    <r>
      <rPr>
        <sz val="10"/>
        <rFont val="Arial Narrow"/>
        <family val="2"/>
      </rPr>
      <t>Passeio externo (pista de caminhada) - junta de dilatação a cada 2 metros</t>
    </r>
  </si>
  <si>
    <r>
      <rPr>
        <sz val="10"/>
        <rFont val="Arial Narrow"/>
        <family val="2"/>
      </rPr>
      <t>Área do playground</t>
    </r>
  </si>
  <si>
    <r>
      <rPr>
        <sz val="10"/>
        <rFont val="Arial Narrow"/>
        <family val="2"/>
      </rPr>
      <t>Bancos (em frente playground)</t>
    </r>
  </si>
  <si>
    <r>
      <rPr>
        <sz val="10"/>
        <rFont val="Arial Narrow"/>
        <family val="2"/>
      </rPr>
      <t>Área academia ao ar livre e mesa de jogos</t>
    </r>
  </si>
  <si>
    <r>
      <rPr>
        <sz val="10"/>
        <rFont val="Arial Narrow"/>
        <family val="2"/>
      </rPr>
      <t>Calçadas internas</t>
    </r>
  </si>
  <si>
    <r>
      <rPr>
        <b/>
        <sz val="10"/>
        <rFont val="Arial Narrow"/>
        <family val="2"/>
      </rPr>
      <t>PISO CONCRETO DESEMPENADO ESPESSURA = 5 CM 1:2,5:3,5</t>
    </r>
  </si>
  <si>
    <r>
      <rPr>
        <b/>
        <sz val="10"/>
        <rFont val="Arial Narrow"/>
        <family val="2"/>
      </rPr>
      <t>11.3</t>
    </r>
  </si>
  <si>
    <r>
      <rPr>
        <b/>
        <sz val="10"/>
        <rFont val="Arial Narrow"/>
        <family val="2"/>
      </rPr>
      <t>REVESTIMENTO DE PISO</t>
    </r>
  </si>
  <si>
    <r>
      <rPr>
        <b/>
        <sz val="10"/>
        <rFont val="Arial Narrow"/>
        <family val="2"/>
      </rPr>
      <t>TOTAL = (B x A)</t>
    </r>
  </si>
  <si>
    <r>
      <rPr>
        <sz val="10"/>
        <rFont val="Arial Narrow"/>
        <family val="2"/>
      </rPr>
      <t>Área</t>
    </r>
  </si>
  <si>
    <r>
      <rPr>
        <sz val="10"/>
        <rFont val="Arial Narrow"/>
        <family val="2"/>
      </rPr>
      <t>Consumo</t>
    </r>
  </si>
  <si>
    <r>
      <rPr>
        <b/>
        <sz val="10"/>
        <rFont val="Arial Narrow"/>
        <family val="2"/>
      </rPr>
      <t>Kg</t>
    </r>
  </si>
  <si>
    <r>
      <rPr>
        <b/>
        <sz val="10"/>
        <rFont val="Arial Narrow"/>
        <family val="2"/>
      </rPr>
      <t>PREGO 19x27</t>
    </r>
  </si>
  <si>
    <r>
      <rPr>
        <b/>
        <sz val="10"/>
        <rFont val="Arial Narrow"/>
        <family val="2"/>
      </rPr>
      <t>10.4</t>
    </r>
  </si>
  <si>
    <r>
      <rPr>
        <b/>
        <sz val="10"/>
        <rFont val="Arial Narrow"/>
        <family val="2"/>
      </rPr>
      <t>TOTAL = (B / A)</t>
    </r>
  </si>
  <si>
    <r>
      <rPr>
        <b/>
        <sz val="10"/>
        <rFont val="Arial Narrow"/>
        <family val="2"/>
      </rPr>
      <t>LIXA PARA MADEIRA Nº 220</t>
    </r>
  </si>
  <si>
    <r>
      <rPr>
        <b/>
        <sz val="10"/>
        <rFont val="Arial Narrow"/>
        <family val="2"/>
      </rPr>
      <t>10.3</t>
    </r>
  </si>
  <si>
    <r>
      <rPr>
        <sz val="10"/>
        <rFont val="Arial Narrow"/>
        <family val="2"/>
      </rPr>
      <t>Quantidade</t>
    </r>
  </si>
  <si>
    <r>
      <rPr>
        <sz val="10"/>
        <rFont val="Arial Narrow"/>
        <family val="2"/>
      </rPr>
      <t>Comprimento</t>
    </r>
  </si>
  <si>
    <r>
      <rPr>
        <b/>
        <sz val="10"/>
        <rFont val="Arial Narrow"/>
        <family val="2"/>
      </rPr>
      <t>Pergolado</t>
    </r>
  </si>
  <si>
    <r>
      <rPr>
        <b/>
        <sz val="10"/>
        <rFont val="Arial Narrow"/>
        <family val="2"/>
      </rPr>
      <t>PILAR QUADRADO NAO APARELHADO *15 X 15* CM, EM MACARANDUBA/MASSARANDUBA, ANGELIM OU EQUIVALENTE DA REGIAO - BRUTA</t>
    </r>
  </si>
  <si>
    <r>
      <rPr>
        <b/>
        <sz val="10"/>
        <rFont val="Arial Narrow"/>
        <family val="2"/>
      </rPr>
      <t>10.2</t>
    </r>
  </si>
  <si>
    <r>
      <rPr>
        <b/>
        <sz val="10"/>
        <rFont val="Arial Narrow"/>
        <family val="2"/>
      </rPr>
      <t>Peso total</t>
    </r>
  </si>
  <si>
    <r>
      <rPr>
        <b/>
        <sz val="10"/>
        <rFont val="Arial Narrow"/>
        <family val="2"/>
      </rPr>
      <t>PRANCHA NAO APARELHADA *6 X 25* CM, EM MACARANDUBA/MASSARANDUBA, ANGELIM OU EQUIVALENTE DA REGIAO - BRUTA</t>
    </r>
  </si>
  <si>
    <r>
      <rPr>
        <b/>
        <sz val="10"/>
        <rFont val="Arial Narrow"/>
        <family val="2"/>
      </rPr>
      <t>10.1</t>
    </r>
  </si>
  <si>
    <r>
      <rPr>
        <b/>
        <sz val="10"/>
        <rFont val="Arial Narrow"/>
        <family val="2"/>
      </rPr>
      <t>ESTRUTURA DE MADEIRA</t>
    </r>
  </si>
  <si>
    <r>
      <rPr>
        <sz val="10"/>
        <rFont val="Arial Narrow"/>
        <family val="2"/>
      </rPr>
      <t>Viga baldrame mureta da quadra poliesportiva</t>
    </r>
  </si>
  <si>
    <r>
      <rPr>
        <b/>
        <sz val="10"/>
        <rFont val="Arial Narrow"/>
        <family val="2"/>
      </rPr>
      <t>Area</t>
    </r>
  </si>
  <si>
    <r>
      <rPr>
        <b/>
        <sz val="10"/>
        <rFont val="Arial Narrow"/>
        <family val="2"/>
      </rPr>
      <t>IMPERMEABILIZACAO VIGAS BALDRAMES E=2,0 CM</t>
    </r>
  </si>
  <si>
    <r>
      <rPr>
        <b/>
        <sz val="10"/>
        <rFont val="Arial Narrow"/>
        <family val="2"/>
      </rPr>
      <t>9.1</t>
    </r>
  </si>
  <si>
    <r>
      <rPr>
        <b/>
        <sz val="10"/>
        <rFont val="Arial Narrow"/>
        <family val="2"/>
      </rPr>
      <t>IMPERMEABILIZAÇÃO</t>
    </r>
  </si>
  <si>
    <r>
      <rPr>
        <sz val="10"/>
        <rFont val="Arial Narrow"/>
        <family val="2"/>
      </rPr>
      <t>Mureta de proteção da quadra poliesportiva - comprimento</t>
    </r>
  </si>
  <si>
    <r>
      <rPr>
        <b/>
        <sz val="10"/>
        <rFont val="Arial Narrow"/>
        <family val="2"/>
      </rPr>
      <t>ALVENARIA DE VEDAÇÃO DE BLOCOS CERÂMICOS FURADOS NA VERTICAL DE 14X19X39 CM (ESPESSURA 14 CM) E ARGAMASSA DE ASSENTAMENTO COM PREPARO EM BETONEIRA. AF_12/2021</t>
    </r>
  </si>
  <si>
    <r>
      <rPr>
        <b/>
        <sz val="10"/>
        <rFont val="Arial Narrow"/>
        <family val="2"/>
      </rPr>
      <t>8.1</t>
    </r>
  </si>
  <si>
    <r>
      <rPr>
        <b/>
        <sz val="10"/>
        <rFont val="Arial Narrow"/>
        <family val="2"/>
      </rPr>
      <t>ALVENARIAS E DIVISÓRIAS</t>
    </r>
  </si>
  <si>
    <r>
      <rPr>
        <sz val="10"/>
        <rFont val="Arial Narrow"/>
        <family val="2"/>
      </rPr>
      <t>Confome especificações do memorial descritivo.</t>
    </r>
  </si>
  <si>
    <r>
      <rPr>
        <b/>
        <sz val="10"/>
        <rFont val="Arial Narrow"/>
        <family val="2"/>
      </rPr>
      <t>IRRIGAÇÃO AUTOMATIZADA</t>
    </r>
  </si>
  <si>
    <r>
      <rPr>
        <b/>
        <sz val="10"/>
        <rFont val="Arial Narrow"/>
        <family val="2"/>
      </rPr>
      <t>7.3</t>
    </r>
  </si>
  <si>
    <r>
      <rPr>
        <sz val="10"/>
        <rFont val="Arial Narrow"/>
        <family val="2"/>
      </rPr>
      <t>Vide projeto hidraulico</t>
    </r>
  </si>
  <si>
    <r>
      <rPr>
        <b/>
        <sz val="10"/>
        <rFont val="Arial Narrow"/>
        <family val="2"/>
      </rPr>
      <t>HIDROMETRO DIAM.RAMAL = 25 MM VAZAO =1,5 A 3 M3</t>
    </r>
  </si>
  <si>
    <r>
      <rPr>
        <b/>
        <sz val="10"/>
        <rFont val="Arial Narrow"/>
        <family val="2"/>
      </rPr>
      <t>7.2</t>
    </r>
  </si>
  <si>
    <r>
      <rPr>
        <b/>
        <sz val="10"/>
        <rFont val="Arial Narrow"/>
        <family val="2"/>
      </rPr>
      <t>KIT CAVALETE D=25MM P/HIDRÔMETRO 1,5-3,0-5,0 M3/MURETA/CAIXA</t>
    </r>
  </si>
  <si>
    <r>
      <rPr>
        <b/>
        <sz val="10"/>
        <rFont val="Arial Narrow"/>
        <family val="2"/>
      </rPr>
      <t>7.1</t>
    </r>
  </si>
  <si>
    <r>
      <rPr>
        <b/>
        <sz val="10"/>
        <rFont val="Arial Narrow"/>
        <family val="2"/>
      </rPr>
      <t>INSTALAÇÃO HIDRO-SANITARIA</t>
    </r>
  </si>
  <si>
    <r>
      <rPr>
        <sz val="10"/>
        <rFont val="Arial Narrow"/>
        <family val="2"/>
      </rPr>
      <t>Instalação no pergolado</t>
    </r>
  </si>
  <si>
    <r>
      <rPr>
        <b/>
        <sz val="10"/>
        <rFont val="Arial Narrow"/>
        <family val="2"/>
      </rPr>
      <t>LUMINARIA LED REFLETOR RETANGULAR BIVOLT, LUZ BRANCA, 30 W</t>
    </r>
  </si>
  <si>
    <r>
      <rPr>
        <b/>
        <sz val="10"/>
        <rFont val="Arial Narrow"/>
        <family val="2"/>
      </rPr>
      <t>6.21</t>
    </r>
  </si>
  <si>
    <r>
      <rPr>
        <sz val="10"/>
        <rFont val="Arial Narrow"/>
        <family val="2"/>
      </rPr>
      <t>Refletor das quadras</t>
    </r>
  </si>
  <si>
    <r>
      <rPr>
        <b/>
        <sz val="10"/>
        <rFont val="Arial Narrow"/>
        <family val="2"/>
      </rPr>
      <t>LUMINÁRIA DE LED PARA ILUMINAÇÃO PÚBLICA, DE 181 W ATÉ 239 W - FORNECIMENTO E INSTALAÇÃO. AF_08/2020</t>
    </r>
  </si>
  <si>
    <r>
      <rPr>
        <b/>
        <sz val="10"/>
        <rFont val="Arial Narrow"/>
        <family val="2"/>
      </rPr>
      <t>6.20</t>
    </r>
  </si>
  <si>
    <r>
      <rPr>
        <sz val="10"/>
        <rFont val="Arial Narrow"/>
        <family val="2"/>
      </rPr>
      <t>Vide projeto elétrico</t>
    </r>
  </si>
  <si>
    <r>
      <rPr>
        <b/>
        <sz val="10"/>
        <rFont val="Arial Narrow"/>
        <family val="2"/>
      </rPr>
      <t>BRAÇO PARA ILUMINAÇÃO PÚBLICA, EM TUBO DE AÇO GALVANIZADO, COMPRIMENTO DE 1,50 M, PARA FIXAÇÃO EM POSTE DE CONCRETO - FORNECIMENTO E INSTALA ÇÃO. AF_08/2020</t>
    </r>
  </si>
  <si>
    <r>
      <rPr>
        <b/>
        <sz val="10"/>
        <rFont val="Arial Narrow"/>
        <family val="2"/>
      </rPr>
      <t>6.18</t>
    </r>
  </si>
  <si>
    <r>
      <rPr>
        <b/>
        <sz val="10"/>
        <rFont val="Arial Narrow"/>
        <family val="2"/>
      </rPr>
      <t>SUPORTE PARA 2 PÉTALAS PARA LUMINÁRIA DE ILUMINAÇÃO PÚBLICA</t>
    </r>
  </si>
  <si>
    <r>
      <rPr>
        <b/>
        <sz val="10"/>
        <rFont val="Arial Narrow"/>
        <family val="2"/>
      </rPr>
      <t>6.17</t>
    </r>
  </si>
  <si>
    <r>
      <rPr>
        <b/>
        <sz val="10"/>
        <rFont val="Arial Narrow"/>
        <family val="2"/>
      </rPr>
      <t>SUPORTE PARA 4 PÉTALAS PARA LUMINÁRIA DE ILUMINAÇÃO PÚBLICA</t>
    </r>
  </si>
  <si>
    <r>
      <rPr>
        <b/>
        <sz val="10"/>
        <rFont val="Arial Narrow"/>
        <family val="2"/>
      </rPr>
      <t>6.16</t>
    </r>
  </si>
  <si>
    <r>
      <rPr>
        <b/>
        <sz val="10"/>
        <rFont val="Arial Narrow"/>
        <family val="2"/>
      </rPr>
      <t>und.</t>
    </r>
  </si>
  <si>
    <r>
      <rPr>
        <b/>
        <sz val="10"/>
        <rFont val="Arial Narrow"/>
        <family val="2"/>
      </rPr>
      <t>LUMINÁRIA DE LED PARA ILUMINAÇÃO PÚBLICA, DE 138 W ATÉ 180 W - FORNECIMENTO E INSTALAÇÃO. AF_08/2020</t>
    </r>
  </si>
  <si>
    <r>
      <rPr>
        <b/>
        <sz val="10"/>
        <rFont val="Arial Narrow"/>
        <family val="2"/>
      </rPr>
      <t>6.15</t>
    </r>
  </si>
  <si>
    <r>
      <rPr>
        <b/>
        <sz val="10"/>
        <rFont val="Arial Narrow"/>
        <family val="2"/>
      </rPr>
      <t>LUMINÁRIA DE LED PARA ILUMINAÇÃO PÚBLICA, DE 98 W ATÉ 137 W - FORNECIMENTO E INSTALAÇÃO. AF_08/2020</t>
    </r>
  </si>
  <si>
    <r>
      <rPr>
        <b/>
        <sz val="10"/>
        <rFont val="Arial Narrow"/>
        <family val="2"/>
      </rPr>
      <t>6.14</t>
    </r>
  </si>
  <si>
    <r>
      <rPr>
        <sz val="10"/>
        <rFont val="Arial Narrow"/>
        <family val="2"/>
      </rPr>
      <t>Postes</t>
    </r>
  </si>
  <si>
    <r>
      <rPr>
        <b/>
        <sz val="10"/>
        <rFont val="Arial Narrow"/>
        <family val="2"/>
      </rPr>
      <t>POSTE SIMPLES CÔNICO CONTÍNUO, CIRCULAR, RETO, COM DIÂMETRO NOMINAL DE 60MM NA EXTREMIDADE, GALVANIZADO A FOGO, Hútil= 7 M - ENGASTADO EM CONCRETO COM FCK = 13,5 MPA</t>
    </r>
  </si>
  <si>
    <r>
      <rPr>
        <b/>
        <sz val="10"/>
        <rFont val="Arial Narrow"/>
        <family val="2"/>
      </rPr>
      <t>6.13</t>
    </r>
  </si>
  <si>
    <r>
      <rPr>
        <b/>
        <sz val="10"/>
        <rFont val="Arial Narrow"/>
        <family val="2"/>
      </rPr>
      <t>CAIXA DE INSPEÇÃO - TAMPA EM CONCRETO ARMADO 25 MPA E=5CM</t>
    </r>
  </si>
  <si>
    <r>
      <rPr>
        <b/>
        <sz val="10"/>
        <rFont val="Arial Narrow"/>
        <family val="2"/>
      </rPr>
      <t>6.12</t>
    </r>
  </si>
  <si>
    <r>
      <rPr>
        <b/>
        <sz val="10"/>
        <rFont val="Arial Narrow"/>
        <family val="2"/>
      </rPr>
      <t>CAIXA DE PASSAGEM 20X20X25CM (MEDIDAS INTERNAS) FUNDO BRITA SEM TAMPA</t>
    </r>
  </si>
  <si>
    <r>
      <rPr>
        <b/>
        <sz val="10"/>
        <rFont val="Arial Narrow"/>
        <family val="2"/>
      </rPr>
      <t>6.11</t>
    </r>
  </si>
  <si>
    <r>
      <rPr>
        <b/>
        <sz val="10"/>
        <rFont val="Arial Narrow"/>
        <family val="2"/>
      </rPr>
      <t>RELE FOTO ELETRICO COM BASE</t>
    </r>
  </si>
  <si>
    <r>
      <rPr>
        <b/>
        <sz val="10"/>
        <rFont val="Arial Narrow"/>
        <family val="2"/>
      </rPr>
      <t>6.10</t>
    </r>
  </si>
  <si>
    <r>
      <rPr>
        <b/>
        <sz val="10"/>
        <rFont val="Arial Narrow"/>
        <family val="2"/>
      </rPr>
      <t>PADRAO TRIFASICO 10 MM2 H=5 METROS</t>
    </r>
  </si>
  <si>
    <r>
      <rPr>
        <b/>
        <sz val="10"/>
        <rFont val="Arial Narrow"/>
        <family val="2"/>
      </rPr>
      <t>6.9</t>
    </r>
  </si>
  <si>
    <r>
      <rPr>
        <b/>
        <sz val="10"/>
        <rFont val="Arial Narrow"/>
        <family val="2"/>
      </rPr>
      <t>HASTE REV.COBRE(COPPERWELD) 5/8" X 3,00 M C/CONECTOR</t>
    </r>
  </si>
  <si>
    <r>
      <rPr>
        <b/>
        <sz val="10"/>
        <rFont val="Arial Narrow"/>
        <family val="2"/>
      </rPr>
      <t>6.8</t>
    </r>
  </si>
  <si>
    <r>
      <rPr>
        <b/>
        <sz val="10"/>
        <rFont val="Arial Narrow"/>
        <family val="2"/>
      </rPr>
      <t>CABO FLEXÍVEL, PVC (70° C), 450/750 V, 4 MM2</t>
    </r>
  </si>
  <si>
    <r>
      <rPr>
        <b/>
        <sz val="10"/>
        <rFont val="Arial Narrow"/>
        <family val="2"/>
      </rPr>
      <t>6.7</t>
    </r>
  </si>
  <si>
    <r>
      <rPr>
        <b/>
        <sz val="10"/>
        <rFont val="Arial Narrow"/>
        <family val="2"/>
      </rPr>
      <t>CABO FLEXÍVEL, PVC (70° C), 450/750 V, 6 MM2</t>
    </r>
  </si>
  <si>
    <r>
      <rPr>
        <b/>
        <sz val="10"/>
        <rFont val="Arial Narrow"/>
        <family val="2"/>
      </rPr>
      <t>6.6</t>
    </r>
  </si>
  <si>
    <r>
      <rPr>
        <b/>
        <sz val="10"/>
        <rFont val="Arial Narrow"/>
        <family val="2"/>
      </rPr>
      <t>CABO EPR/XLPE (90°C) 1KV - 10MM2</t>
    </r>
  </si>
  <si>
    <r>
      <rPr>
        <b/>
        <sz val="10"/>
        <rFont val="Arial Narrow"/>
        <family val="2"/>
      </rPr>
      <t>6.5</t>
    </r>
  </si>
  <si>
    <r>
      <rPr>
        <b/>
        <sz val="10"/>
        <rFont val="Arial Narrow"/>
        <family val="2"/>
      </rPr>
      <t>ELETRODUTO PVC FLEXÍVEL - MANGUEIRA CORRUGADA LEVE - DIAM. 32MM</t>
    </r>
  </si>
  <si>
    <r>
      <rPr>
        <b/>
        <sz val="10"/>
        <rFont val="Arial Narrow"/>
        <family val="2"/>
      </rPr>
      <t>6.4</t>
    </r>
  </si>
  <si>
    <r>
      <rPr>
        <b/>
        <sz val="10"/>
        <rFont val="Arial Narrow"/>
        <family val="2"/>
      </rPr>
      <t>ELETRODUTO PVC FLEXÍVEL - MANGUEIRA CORRUGADA REFORÇADA - DIAM. 50MM</t>
    </r>
  </si>
  <si>
    <r>
      <rPr>
        <b/>
        <sz val="10"/>
        <rFont val="Arial Narrow"/>
        <family val="2"/>
      </rPr>
      <t>6.3</t>
    </r>
  </si>
  <si>
    <r>
      <rPr>
        <b/>
        <sz val="10"/>
        <rFont val="Arial Narrow"/>
        <family val="2"/>
      </rPr>
      <t>INST. ELÉT./TELEFÔNICA/CABEAMENTO ESTRUTURADO</t>
    </r>
  </si>
  <si>
    <r>
      <rPr>
        <sz val="10"/>
        <rFont val="Arial Narrow"/>
        <family val="2"/>
      </rPr>
      <t>Conforme item 5.5</t>
    </r>
  </si>
  <si>
    <r>
      <rPr>
        <b/>
        <sz val="10"/>
        <rFont val="Arial Narrow"/>
        <family val="2"/>
      </rPr>
      <t>Volume</t>
    </r>
  </si>
  <si>
    <r>
      <rPr>
        <b/>
        <sz val="10"/>
        <rFont val="Arial Narrow"/>
        <family val="2"/>
      </rPr>
      <t>m3</t>
    </r>
  </si>
  <si>
    <r>
      <rPr>
        <b/>
        <sz val="10"/>
        <rFont val="Arial Narrow"/>
        <family val="2"/>
      </rPr>
      <t>LANÇAMENTO/APLICAÇÃO/ADENSAMENTO MANUAL DE CONCRETO - (OBRAS CIVIS)</t>
    </r>
  </si>
  <si>
    <r>
      <rPr>
        <b/>
        <sz val="10"/>
        <rFont val="Arial Narrow"/>
        <family val="2"/>
      </rPr>
      <t>5.6</t>
    </r>
  </si>
  <si>
    <r>
      <rPr>
        <sz val="10"/>
        <rFont val="Arial Narrow"/>
        <family val="2"/>
      </rPr>
      <t>Pilaretes mureta quadra poliesportiva - 21und x (0,14 x 0,14 x 0,70m)</t>
    </r>
  </si>
  <si>
    <r>
      <rPr>
        <b/>
        <sz val="10"/>
        <rFont val="Arial Narrow"/>
        <family val="2"/>
      </rPr>
      <t>PREPARO COM BETONEIRA E TRANSPORTE MANUAL DE CONCRETO FCK=25 MPA</t>
    </r>
  </si>
  <si>
    <r>
      <rPr>
        <b/>
        <sz val="10"/>
        <rFont val="Arial Narrow"/>
        <family val="2"/>
      </rPr>
      <t>5.5</t>
    </r>
  </si>
  <si>
    <r>
      <rPr>
        <b/>
        <sz val="10"/>
        <rFont val="Arial Narrow"/>
        <family val="2"/>
      </rPr>
      <t>TOTAL  = ((B x C) x A) x D</t>
    </r>
  </si>
  <si>
    <r>
      <rPr>
        <sz val="10"/>
        <rFont val="Arial Narrow"/>
        <family val="2"/>
      </rPr>
      <t>Kg/m</t>
    </r>
  </si>
  <si>
    <r>
      <rPr>
        <sz val="10"/>
        <rFont val="Arial Narrow"/>
        <family val="2"/>
      </rPr>
      <t>Densidade do aço</t>
    </r>
  </si>
  <si>
    <r>
      <rPr>
        <sz val="10"/>
        <rFont val="Arial Narrow"/>
        <family val="2"/>
      </rPr>
      <t>D</t>
    </r>
  </si>
  <si>
    <r>
      <rPr>
        <sz val="10"/>
        <rFont val="Arial Narrow"/>
        <family val="2"/>
      </rPr>
      <t>Quantidade de estribos por pilarete: (1,70m / 0,20m)</t>
    </r>
  </si>
  <si>
    <r>
      <rPr>
        <sz val="10"/>
        <rFont val="Arial Narrow"/>
        <family val="2"/>
      </rPr>
      <t>Comprimento da barra - estribo</t>
    </r>
  </si>
  <si>
    <r>
      <rPr>
        <sz val="10"/>
        <rFont val="Arial Narrow"/>
        <family val="2"/>
      </rPr>
      <t>Altura da mureta</t>
    </r>
  </si>
  <si>
    <r>
      <rPr>
        <i/>
        <sz val="10"/>
        <rFont val="Arial Narrow"/>
        <family val="2"/>
      </rPr>
      <t>Pilaretes mureta quadra poliesportiva - estribo</t>
    </r>
  </si>
  <si>
    <r>
      <rPr>
        <b/>
        <sz val="10"/>
        <rFont val="Arial Narrow"/>
        <family val="2"/>
      </rPr>
      <t>Peso</t>
    </r>
  </si>
  <si>
    <r>
      <rPr>
        <b/>
        <sz val="10"/>
        <rFont val="Arial Narrow"/>
        <family val="2"/>
      </rPr>
      <t>ACO CA - 60 - 5,0 MM - (OBRAS CIVIS)</t>
    </r>
  </si>
  <si>
    <r>
      <rPr>
        <b/>
        <sz val="10"/>
        <rFont val="Arial Narrow"/>
        <family val="2"/>
      </rPr>
      <t>5.3</t>
    </r>
  </si>
  <si>
    <r>
      <rPr>
        <sz val="10"/>
        <rFont val="Arial Narrow"/>
        <family val="2"/>
      </rPr>
      <t>Quantidade de barras</t>
    </r>
  </si>
  <si>
    <r>
      <rPr>
        <sz val="10"/>
        <rFont val="Arial Narrow"/>
        <family val="2"/>
      </rPr>
      <t>Comprimento da barra</t>
    </r>
  </si>
  <si>
    <r>
      <rPr>
        <i/>
        <sz val="10"/>
        <rFont val="Arial Narrow"/>
        <family val="2"/>
      </rPr>
      <t>Pilaretes mureta quadra poliesportiva</t>
    </r>
  </si>
  <si>
    <r>
      <rPr>
        <b/>
        <sz val="10"/>
        <rFont val="Arial Narrow"/>
        <family val="2"/>
      </rPr>
      <t>ACO CA-50 A - 8,0 MM (5/16") - (OBRAS CIVIS)</t>
    </r>
  </si>
  <si>
    <r>
      <rPr>
        <b/>
        <sz val="10"/>
        <rFont val="Arial Narrow"/>
        <family val="2"/>
      </rPr>
      <t>5.2</t>
    </r>
  </si>
  <si>
    <r>
      <rPr>
        <sz val="10"/>
        <rFont val="Arial Narrow"/>
        <family val="2"/>
      </rPr>
      <t>Lados</t>
    </r>
  </si>
  <si>
    <r>
      <rPr>
        <sz val="10"/>
        <rFont val="Arial Narrow"/>
        <family val="2"/>
      </rPr>
      <t>Largura</t>
    </r>
  </si>
  <si>
    <r>
      <rPr>
        <b/>
        <sz val="10"/>
        <rFont val="Arial Narrow"/>
        <family val="2"/>
      </rPr>
      <t>FORMA CHAPA DE COMPENSADO PLASTIFICADO 12MM-U=5V - (OBRAS CIVIS)</t>
    </r>
  </si>
  <si>
    <r>
      <rPr>
        <b/>
        <sz val="10"/>
        <rFont val="Arial Narrow"/>
        <family val="2"/>
      </rPr>
      <t>5.1</t>
    </r>
  </si>
  <si>
    <r>
      <rPr>
        <b/>
        <sz val="10"/>
        <rFont val="Arial Narrow"/>
        <family val="2"/>
      </rPr>
      <t>ESTRUTURA</t>
    </r>
  </si>
  <si>
    <r>
      <rPr>
        <b/>
        <sz val="10"/>
        <rFont val="Arial Narrow"/>
        <family val="2"/>
      </rPr>
      <t>TOTAL = (A x B) x C</t>
    </r>
  </si>
  <si>
    <r>
      <rPr>
        <sz val="10"/>
        <rFont val="Arial Narrow"/>
        <family val="2"/>
      </rPr>
      <t>Quantidade de estribos: (85,40m / 0,20m)</t>
    </r>
  </si>
  <si>
    <r>
      <rPr>
        <sz val="10"/>
        <rFont val="Arial Narrow"/>
        <family val="2"/>
      </rPr>
      <t>Comprimento da barra - estribo (0,20 + 0,20 + 0,12 + 0,12 + 0,08)</t>
    </r>
  </si>
  <si>
    <r>
      <rPr>
        <b/>
        <sz val="10"/>
        <rFont val="Arial Narrow"/>
        <family val="2"/>
      </rPr>
      <t>PESO TOTAL</t>
    </r>
  </si>
  <si>
    <r>
      <rPr>
        <b/>
        <sz val="10"/>
        <rFont val="Arial Narrow"/>
        <family val="2"/>
      </rPr>
      <t>ACO CA-60 - 5,0 MM - (OBRAS CIVIS)</t>
    </r>
  </si>
  <si>
    <r>
      <rPr>
        <b/>
        <sz val="10"/>
        <rFont val="Arial Narrow"/>
        <family val="2"/>
      </rPr>
      <t>4.6</t>
    </r>
  </si>
  <si>
    <r>
      <rPr>
        <sz val="10"/>
        <rFont val="Arial Narrow"/>
        <family val="2"/>
      </rPr>
      <t>Viga baldrame mureta da quadra poliesportiva - comprimento</t>
    </r>
  </si>
  <si>
    <r>
      <rPr>
        <b/>
        <sz val="10"/>
        <rFont val="Arial Narrow"/>
        <family val="2"/>
      </rPr>
      <t>ACO CA 50-A - 8,0 MM (5/16") - (OBRAS CIVIS)</t>
    </r>
  </si>
  <si>
    <r>
      <rPr>
        <b/>
        <sz val="10"/>
        <rFont val="Arial Narrow"/>
        <family val="2"/>
      </rPr>
      <t>4.5</t>
    </r>
  </si>
  <si>
    <r>
      <rPr>
        <sz val="10"/>
        <rFont val="Arial Narrow"/>
        <family val="2"/>
      </rPr>
      <t>Preenchimento blocos pergolado</t>
    </r>
  </si>
  <si>
    <r>
      <rPr>
        <b/>
        <sz val="10"/>
        <rFont val="Arial Narrow"/>
        <family val="2"/>
      </rPr>
      <t>VOLUME TOTAL</t>
    </r>
  </si>
  <si>
    <r>
      <rPr>
        <b/>
        <sz val="10"/>
        <rFont val="Arial Narrow"/>
        <family val="2"/>
      </rPr>
      <t>LANÇAMENTO/APLICAÇÃO/ADENSAMENTO DE CONCRETO EM FUNDAÇÃO- (O.C.)</t>
    </r>
  </si>
  <si>
    <r>
      <rPr>
        <b/>
        <sz val="10"/>
        <rFont val="Arial Narrow"/>
        <family val="2"/>
      </rPr>
      <t>4.4</t>
    </r>
  </si>
  <si>
    <r>
      <rPr>
        <b/>
        <sz val="10"/>
        <rFont val="Arial Narrow"/>
        <family val="2"/>
      </rPr>
      <t>4.3</t>
    </r>
  </si>
  <si>
    <r>
      <rPr>
        <b/>
        <sz val="10"/>
        <rFont val="Arial Narrow"/>
        <family val="2"/>
      </rPr>
      <t>TOTAL  = (A x B x C)</t>
    </r>
  </si>
  <si>
    <r>
      <rPr>
        <b/>
        <sz val="10"/>
        <rFont val="Arial Narrow"/>
        <family val="2"/>
      </rPr>
      <t>COMPRIMENTO TOTAL</t>
    </r>
  </si>
  <si>
    <r>
      <rPr>
        <b/>
        <sz val="10"/>
        <rFont val="Arial Narrow"/>
        <family val="2"/>
      </rPr>
      <t>FORMA TABUA PINHO PARA FUNDACOES U=3V - (OBRAS CIVIS)</t>
    </r>
  </si>
  <si>
    <r>
      <rPr>
        <b/>
        <sz val="10"/>
        <rFont val="Arial Narrow"/>
        <family val="2"/>
      </rPr>
      <t>4.2</t>
    </r>
  </si>
  <si>
    <r>
      <rPr>
        <b/>
        <sz val="10"/>
        <rFont val="Arial Narrow"/>
        <family val="2"/>
      </rPr>
      <t>TOTAL  = (A x B) + (C x D)</t>
    </r>
  </si>
  <si>
    <r>
      <rPr>
        <sz val="10"/>
        <rFont val="Arial Narrow"/>
        <family val="2"/>
      </rPr>
      <t>Estacas do pergolado</t>
    </r>
  </si>
  <si>
    <r>
      <rPr>
        <sz val="10"/>
        <rFont val="Arial Narrow"/>
        <family val="2"/>
      </rPr>
      <t>Estacas da mureta de proteção quadra poliesportiva (profundidade)</t>
    </r>
  </si>
  <si>
    <r>
      <rPr>
        <b/>
        <sz val="10"/>
        <rFont val="Arial Narrow"/>
        <family val="2"/>
      </rPr>
      <t>ESTACA A TRADO DIAM.25 CM SEM FERRO</t>
    </r>
  </si>
  <si>
    <r>
      <rPr>
        <b/>
        <sz val="10"/>
        <rFont val="Arial Narrow"/>
        <family val="2"/>
      </rPr>
      <t>4.1</t>
    </r>
  </si>
  <si>
    <r>
      <rPr>
        <b/>
        <sz val="10"/>
        <rFont val="Arial Narrow"/>
        <family val="2"/>
      </rPr>
      <t>ITEM                                                                                           DESCRIÇÃO                                                                                           UNID.                                      MEMÓRIA CÁLCULO</t>
    </r>
  </si>
  <si>
    <r>
      <rPr>
        <b/>
        <sz val="10"/>
        <rFont val="Arial Narrow"/>
        <family val="2"/>
      </rPr>
      <t>FUNDACOES E SONDAGENS</t>
    </r>
  </si>
  <si>
    <r>
      <rPr>
        <sz val="10"/>
        <rFont val="Arial Narrow"/>
        <family val="2"/>
      </rPr>
      <t>Área de pisos</t>
    </r>
  </si>
  <si>
    <r>
      <rPr>
        <b/>
        <sz val="10"/>
        <rFont val="Arial Narrow"/>
        <family val="2"/>
      </rPr>
      <t>APILOAMENTO MECÂNICO</t>
    </r>
  </si>
  <si>
    <r>
      <rPr>
        <b/>
        <sz val="10"/>
        <rFont val="Arial Narrow"/>
        <family val="2"/>
      </rPr>
      <t>3.5</t>
    </r>
  </si>
  <si>
    <r>
      <rPr>
        <sz val="10"/>
        <rFont val="Arial Narrow"/>
        <family val="2"/>
      </rPr>
      <t>Área de intervenção total da praça</t>
    </r>
  </si>
  <si>
    <r>
      <rPr>
        <b/>
        <sz val="10"/>
        <rFont val="Arial Narrow"/>
        <family val="2"/>
      </rPr>
      <t>ESPALHAMENTO MECANICO</t>
    </r>
  </si>
  <si>
    <r>
      <rPr>
        <b/>
        <sz val="10"/>
        <rFont val="Arial Narrow"/>
        <family val="2"/>
      </rPr>
      <t>3.4</t>
    </r>
  </si>
  <si>
    <r>
      <rPr>
        <b/>
        <sz val="10"/>
        <color rgb="FFFF0000"/>
        <rFont val="Arial Narrow"/>
        <family val="2"/>
      </rPr>
      <t>SOMENTE SERÁ PAGO O MATERIAL MEDIANTE APRESENTAÇÃO DE NOTA FISCAL DE COMPRA DE MATERIAL</t>
    </r>
  </si>
  <si>
    <r>
      <rPr>
        <sz val="10"/>
        <rFont val="Arial Narrow"/>
        <family val="2"/>
      </rPr>
      <t>Volume de material para nivelamento e regularização do terreno</t>
    </r>
  </si>
  <si>
    <r>
      <rPr>
        <b/>
        <sz val="10"/>
        <rFont val="Arial Narrow"/>
        <family val="2"/>
      </rPr>
      <t>ARGILA OU BARRO PARA ATERRO/REATERRO (COM TRANSPORTE ATE 10 KM)</t>
    </r>
  </si>
  <si>
    <r>
      <rPr>
        <b/>
        <sz val="10"/>
        <rFont val="Arial Narrow"/>
        <family val="2"/>
      </rPr>
      <t>3.3</t>
    </r>
  </si>
  <si>
    <r>
      <rPr>
        <sz val="10"/>
        <rFont val="Arial Narrow"/>
        <family val="2"/>
      </rPr>
      <t>Instalação dos postes de eucalipto na cerca - conforme indicação em projeto</t>
    </r>
  </si>
  <si>
    <r>
      <rPr>
        <b/>
        <sz val="10"/>
        <rFont val="Arial Narrow"/>
        <family val="2"/>
      </rPr>
      <t>REATERRO COM APILOAMENTO</t>
    </r>
  </si>
  <si>
    <r>
      <rPr>
        <b/>
        <sz val="10"/>
        <rFont val="Arial Narrow"/>
        <family val="2"/>
      </rPr>
      <t>3.2</t>
    </r>
  </si>
  <si>
    <r>
      <rPr>
        <sz val="10"/>
        <rFont val="Arial Narrow"/>
        <family val="2"/>
      </rPr>
      <t>Bloco dos pergolados ( 0,40 x 0,40 x 0,50) - 12 und</t>
    </r>
  </si>
  <si>
    <r>
      <rPr>
        <b/>
        <sz val="10"/>
        <rFont val="Arial Narrow"/>
        <family val="2"/>
      </rPr>
      <t>ESCAVACAO MANUAL DE VALAS &lt; 1 MTS. (OBRAS CIVIS)</t>
    </r>
  </si>
  <si>
    <r>
      <rPr>
        <b/>
        <sz val="10"/>
        <rFont val="Arial Narrow"/>
        <family val="2"/>
      </rPr>
      <t>3.1</t>
    </r>
  </si>
  <si>
    <r>
      <rPr>
        <b/>
        <sz val="10"/>
        <rFont val="Arial Narrow"/>
        <family val="2"/>
      </rPr>
      <t>SERVIÇOS EM TERRA</t>
    </r>
  </si>
  <si>
    <r>
      <rPr>
        <b/>
        <sz val="10"/>
        <rFont val="Arial Narrow"/>
        <family val="2"/>
      </rPr>
      <t>TOTAL:</t>
    </r>
  </si>
  <si>
    <r>
      <rPr>
        <sz val="10"/>
        <rFont val="Arial Narrow"/>
        <family val="2"/>
      </rPr>
      <t>Porcentagem</t>
    </r>
  </si>
  <si>
    <r>
      <rPr>
        <sz val="10"/>
        <rFont val="Arial Narrow"/>
        <family val="2"/>
      </rPr>
      <t>Area de intervenção total da praça</t>
    </r>
  </si>
  <si>
    <r>
      <rPr>
        <b/>
        <sz val="10"/>
        <rFont val="Arial Narrow"/>
        <family val="2"/>
      </rPr>
      <t>VOLUME</t>
    </r>
  </si>
  <si>
    <r>
      <rPr>
        <b/>
        <sz val="10"/>
        <rFont val="Arial Narrow"/>
        <family val="2"/>
      </rPr>
      <t>TRANSPORTE DE ENTULHO CAÇAMBA ESTACIONÁRIA SEM CARGA</t>
    </r>
  </si>
  <si>
    <r>
      <rPr>
        <b/>
        <sz val="10"/>
        <rFont val="Arial Narrow"/>
        <family val="2"/>
      </rPr>
      <t>2.2</t>
    </r>
  </si>
  <si>
    <r>
      <rPr>
        <sz val="10"/>
        <rFont val="Arial Narrow"/>
        <family val="2"/>
      </rPr>
      <t>Espessura</t>
    </r>
  </si>
  <si>
    <r>
      <rPr>
        <sz val="10"/>
        <rFont val="Arial Narrow"/>
        <family val="2"/>
      </rPr>
      <t>Area de intervenção total da limpeza</t>
    </r>
  </si>
  <si>
    <r>
      <rPr>
        <b/>
        <sz val="10"/>
        <rFont val="Arial Narrow"/>
        <family val="2"/>
      </rPr>
      <t>TRANSPORTE DE ENTULHO EM CAMINHÃO INCLUSO A CARGA MANUAL</t>
    </r>
  </si>
  <si>
    <r>
      <rPr>
        <b/>
        <sz val="10"/>
        <rFont val="Arial Narrow"/>
        <family val="2"/>
      </rPr>
      <t>2.1</t>
    </r>
  </si>
  <si>
    <r>
      <rPr>
        <b/>
        <sz val="10"/>
        <rFont val="Arial Narrow"/>
        <family val="2"/>
      </rPr>
      <t>TRANSPORTES</t>
    </r>
  </si>
  <si>
    <r>
      <rPr>
        <b/>
        <sz val="10"/>
        <rFont val="Arial Narrow"/>
        <family val="2"/>
      </rPr>
      <t>PLACA DE OBRA PLOTADA EM CHAPA METÁLICA 26 , AFIXADA EM CAVALETES DE MADEIRA DE LEI (VIGOTAS 6X12CM) - PADRÃO GOINFRA</t>
    </r>
  </si>
  <si>
    <r>
      <rPr>
        <b/>
        <sz val="10"/>
        <rFont val="Arial Narrow"/>
        <family val="2"/>
      </rPr>
      <t>1.6</t>
    </r>
  </si>
  <si>
    <r>
      <rPr>
        <sz val="10"/>
        <rFont val="Arial Narrow"/>
        <family val="2"/>
      </rPr>
      <t>mês</t>
    </r>
  </si>
  <si>
    <r>
      <rPr>
        <sz val="10"/>
        <rFont val="Arial Narrow"/>
        <family val="2"/>
      </rPr>
      <t>Duração da obra (Destinado ao almoxarifado)</t>
    </r>
  </si>
  <si>
    <r>
      <rPr>
        <b/>
        <sz val="10"/>
        <rFont val="Arial Narrow"/>
        <family val="2"/>
      </rPr>
      <t>Tempo (mês)</t>
    </r>
  </si>
  <si>
    <r>
      <rPr>
        <b/>
        <sz val="10"/>
        <rFont val="Arial Narrow"/>
        <family val="2"/>
      </rPr>
      <t>MÊS</t>
    </r>
  </si>
  <si>
    <r>
      <rPr>
        <b/>
        <sz val="10"/>
        <rFont val="Arial Narrow"/>
        <family val="2"/>
      </rPr>
      <t>LOCACAO DE CONTAINER 2,30 X 6,00 M, ALT. 2,50 M, PARA ESCRITORIO, SEM DIVISORIAS INTERNAS E SEM SANITARIO (NAO INCLUI MOBILIZACAO/DESMOBILIZACAO)</t>
    </r>
  </si>
  <si>
    <r>
      <rPr>
        <b/>
        <sz val="10"/>
        <rFont val="Arial Narrow"/>
        <family val="2"/>
      </rPr>
      <t>1.5</t>
    </r>
  </si>
  <si>
    <r>
      <rPr>
        <b/>
        <sz val="10"/>
        <rFont val="Arial Narrow"/>
        <family val="2"/>
      </rPr>
      <t>LOCAÇÃO DE PRAÇA, QUADRA, IMPLANTAÇÃO, UTILIZANDO CAVALETE, INCLUSO PIQUETE COM TESTEMUNHA</t>
    </r>
  </si>
  <si>
    <r>
      <rPr>
        <b/>
        <sz val="10"/>
        <rFont val="Arial Narrow"/>
        <family val="2"/>
      </rPr>
      <t>1.4</t>
    </r>
  </si>
  <si>
    <r>
      <rPr>
        <sz val="10"/>
        <rFont val="Arial Narrow"/>
        <family val="2"/>
      </rPr>
      <t>Kwh/m²</t>
    </r>
  </si>
  <si>
    <r>
      <rPr>
        <sz val="10"/>
        <rFont val="Arial Narrow"/>
        <family val="2"/>
      </rPr>
      <t>Área Virtual</t>
    </r>
  </si>
  <si>
    <r>
      <rPr>
        <sz val="10"/>
        <rFont val="Arial Narrow"/>
        <family val="2"/>
      </rPr>
      <t>Área da Obra</t>
    </r>
  </si>
  <si>
    <r>
      <rPr>
        <b/>
        <sz val="10"/>
        <rFont val="Arial Narrow"/>
        <family val="2"/>
      </rPr>
      <t>KWH</t>
    </r>
  </si>
  <si>
    <r>
      <rPr>
        <b/>
        <sz val="10"/>
        <rFont val="Arial Narrow"/>
        <family val="2"/>
      </rPr>
      <t>CONSUMO DE ENERGIA ELÉTRICA</t>
    </r>
  </si>
  <si>
    <r>
      <rPr>
        <b/>
        <sz val="10"/>
        <rFont val="Arial Narrow"/>
        <family val="2"/>
      </rPr>
      <t>1.3</t>
    </r>
  </si>
  <si>
    <r>
      <rPr>
        <sz val="10"/>
        <rFont val="Arial Narrow"/>
        <family val="2"/>
      </rPr>
      <t>m³/m²</t>
    </r>
  </si>
  <si>
    <r>
      <rPr>
        <b/>
        <sz val="10"/>
        <rFont val="Arial Narrow"/>
        <family val="2"/>
      </rPr>
      <t>CONSUMO DE ÁGUA</t>
    </r>
  </si>
  <si>
    <r>
      <rPr>
        <b/>
        <sz val="10"/>
        <rFont val="Arial Narrow"/>
        <family val="2"/>
      </rPr>
      <t>1.2</t>
    </r>
  </si>
  <si>
    <r>
      <rPr>
        <sz val="10"/>
        <rFont val="Arial Narrow"/>
        <family val="2"/>
      </rPr>
      <t>Área de intervenção da praça</t>
    </r>
  </si>
  <si>
    <r>
      <rPr>
        <b/>
        <sz val="10"/>
        <rFont val="Arial Narrow"/>
        <family val="2"/>
      </rPr>
      <t>DESMATAMENTO E LIMPEZA - INCLUSO DESTOCAMENTO DE ÁRVORES COM DIÂMETROS MENORES DE 15 cm (BDI INCLUSO)</t>
    </r>
  </si>
  <si>
    <r>
      <rPr>
        <b/>
        <sz val="10"/>
        <rFont val="Arial Narrow"/>
        <family val="2"/>
      </rPr>
      <t>1.1</t>
    </r>
  </si>
  <si>
    <t>MEMORIAL DE CÁLCULO</t>
  </si>
  <si>
    <t>MEMÓRIA CÁLCULO</t>
  </si>
  <si>
    <t>UNID.</t>
  </si>
  <si>
    <t>SERVIÇOS</t>
  </si>
  <si>
    <t>DURAÇÃO</t>
  </si>
  <si>
    <r>
      <rPr>
        <b/>
        <sz val="10"/>
        <rFont val="Arial Narrow"/>
        <family val="2"/>
      </rPr>
      <t>1º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MÊS</t>
    </r>
  </si>
  <si>
    <r>
      <rPr>
        <b/>
        <sz val="10"/>
        <rFont val="Arial Narrow"/>
        <family val="2"/>
      </rPr>
      <t>2º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MÊS</t>
    </r>
  </si>
  <si>
    <r>
      <rPr>
        <b/>
        <sz val="10"/>
        <rFont val="Arial Narrow"/>
        <family val="2"/>
      </rPr>
      <t>3º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MÊS</t>
    </r>
  </si>
  <si>
    <r>
      <rPr>
        <b/>
        <sz val="10"/>
        <rFont val="Arial Narrow"/>
        <family val="2"/>
      </rPr>
      <t>4º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MÊS</t>
    </r>
  </si>
  <si>
    <r>
      <rPr>
        <b/>
        <sz val="10"/>
        <rFont val="Arial Narrow"/>
        <family val="2"/>
      </rPr>
      <t>SERVIÇOS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PRELIMINARES</t>
    </r>
  </si>
  <si>
    <r>
      <rPr>
        <b/>
        <sz val="10"/>
        <rFont val="Arial Narrow"/>
        <family val="2"/>
      </rPr>
      <t>SERVICO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EM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TERRA</t>
    </r>
  </si>
  <si>
    <r>
      <rPr>
        <sz val="10"/>
        <rFont val="Arial Narrow"/>
        <family val="2"/>
      </rPr>
      <t>R$                                          -</t>
    </r>
  </si>
  <si>
    <r>
      <rPr>
        <b/>
        <sz val="10"/>
        <rFont val="Arial Narrow"/>
        <family val="2"/>
      </rPr>
      <t>FUNDACOES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E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SONDAGENS</t>
    </r>
  </si>
  <si>
    <r>
      <rPr>
        <sz val="10"/>
        <rFont val="Arial Narrow"/>
        <family val="2"/>
      </rPr>
      <t>R$                                           -</t>
    </r>
  </si>
  <si>
    <r>
      <rPr>
        <b/>
        <sz val="10"/>
        <rFont val="Arial Narrow"/>
        <family val="2"/>
      </rPr>
      <t>INSTALAÇÃO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HIDRO-SANITARIA</t>
    </r>
  </si>
  <si>
    <r>
      <rPr>
        <b/>
        <sz val="10"/>
        <rFont val="Arial Narrow"/>
        <family val="2"/>
      </rPr>
      <t>ALVENARIAS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E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DIVISÓRIAS</t>
    </r>
  </si>
  <si>
    <r>
      <rPr>
        <b/>
        <sz val="10"/>
        <rFont val="Arial Narrow"/>
        <family val="2"/>
      </rPr>
      <t>ESTRUTURA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MADEIRA</t>
    </r>
  </si>
  <si>
    <r>
      <rPr>
        <b/>
        <sz val="10"/>
        <rFont val="Arial Narrow"/>
        <family val="2"/>
      </rPr>
      <t>REVESTIMENTO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PISO</t>
    </r>
  </si>
  <si>
    <r>
      <rPr>
        <b/>
        <sz val="10"/>
        <rFont val="Arial Narrow"/>
        <family val="2"/>
      </rPr>
      <t>ADMINISTRAÇÃO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-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MENSALISTAS</t>
    </r>
  </si>
  <si>
    <r>
      <rPr>
        <b/>
        <sz val="10"/>
        <rFont val="Arial Narrow"/>
        <family val="2"/>
      </rPr>
      <t>REVESTIMENTO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PAREDE</t>
    </r>
  </si>
  <si>
    <r>
      <rPr>
        <sz val="10"/>
        <rFont val="Arial Narrow"/>
        <family val="2"/>
      </rPr>
      <t>R$                                29.545,75</t>
    </r>
  </si>
  <si>
    <t>CRONOGRAMA FÍSICO E FINANCEIRO</t>
  </si>
  <si>
    <t xml:space="preserve">PROCESSO </t>
  </si>
  <si>
    <t xml:space="preserve">TABELA GOINFRA - TABELA T235 - CUSTOS DE OBRAS CIVIS - DEZEMBRO/2023 - COM DESONERAÇÃO - DATA BASE: 01/12/2023 </t>
  </si>
  <si>
    <r>
      <rPr>
        <b/>
        <sz val="10"/>
        <rFont val="Arial Narrow"/>
        <family val="2"/>
      </rPr>
      <t>INST. ELÉT./TELEFÔNICA/CABEAMENTO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ESTRUTURADO</t>
    </r>
  </si>
  <si>
    <t>R$                                          -</t>
  </si>
  <si>
    <t>PERCENTUAL GLOBAL MENSAL</t>
  </si>
  <si>
    <r>
      <rPr>
        <b/>
        <sz val="10"/>
        <rFont val="Arial Narrow"/>
        <family val="2"/>
      </rPr>
      <t>PERCENTUAL GLOBAL ACUMULADO</t>
    </r>
  </si>
  <si>
    <r>
      <rPr>
        <b/>
        <sz val="10"/>
        <rFont val="Arial Narrow"/>
        <family val="2"/>
      </rPr>
      <t>VALOR MENSAL</t>
    </r>
  </si>
  <si>
    <r>
      <rPr>
        <b/>
        <sz val="10"/>
        <rFont val="Arial Narrow"/>
        <family val="2"/>
      </rPr>
      <t>VALOR ACUMULADO</t>
    </r>
  </si>
  <si>
    <t>PREFEITURA MUNICIPAL DE CATALÃO</t>
  </si>
  <si>
    <t>RELATÓRIO DE COMPOSIÇÃO</t>
  </si>
  <si>
    <t>CÓDIGO</t>
  </si>
  <si>
    <t>QUANT</t>
  </si>
  <si>
    <t>CP. 01.1</t>
  </si>
  <si>
    <t>CORTINA CANALETA CONCRETO 14X19X19 PARA SER CHEIA CONCRETO ARMADO (0,0568M3/M2) - EXCLUSO O CONCRETO</t>
  </si>
  <si>
    <t>CP. 01.2</t>
  </si>
  <si>
    <t>PREPARO COM BETONEIRA E TRANSPORTE MANUAL DE CONCRETO FCK-20 - (O.C.)</t>
  </si>
  <si>
    <t>CP. 01.3</t>
  </si>
  <si>
    <t>CP. 01.4</t>
  </si>
  <si>
    <t>ACO CA-50-A - 6,3 MM (1/4") - (OBRAS CIVIS)</t>
  </si>
  <si>
    <t>CP. 01.5</t>
  </si>
  <si>
    <t>FORMA CHAPA DE COMPENSADO RESINADO 6 MM U=3V (PARA PLACAS/ TAMPAS E DIVISÓRIAS PRÉ-MOLDADAS EM CONCRETO)</t>
  </si>
  <si>
    <t>CP. 01.6</t>
  </si>
  <si>
    <t>CP. 01.7</t>
  </si>
  <si>
    <t>CP. 01.8</t>
  </si>
  <si>
    <t>EMASSAMENTO ACRILICO 2 DEMAOS</t>
  </si>
  <si>
    <t>CP. 01.9</t>
  </si>
  <si>
    <t>PINTURA C/VERNIZ ACRILICO-02 DEMAOS</t>
  </si>
  <si>
    <t>SUBTOTAL (A)</t>
  </si>
  <si>
    <t>MEMÓRIA DE CÁLCULO</t>
  </si>
  <si>
    <t>Área</t>
  </si>
  <si>
    <t>A</t>
  </si>
  <si>
    <t>Base dos bancos - perímetro</t>
  </si>
  <si>
    <t>B</t>
  </si>
  <si>
    <t>altura</t>
  </si>
  <si>
    <t>TOTAL = (A x B)</t>
  </si>
  <si>
    <t>Volume</t>
  </si>
  <si>
    <t>Base dos bancos</t>
  </si>
  <si>
    <t>Consumo</t>
  </si>
  <si>
    <t>m3/m2</t>
  </si>
  <si>
    <t>C</t>
  </si>
  <si>
    <t>Tampo</t>
  </si>
  <si>
    <t>TOTAL = (A x B) + C</t>
  </si>
  <si>
    <t>Peso</t>
  </si>
  <si>
    <t>Comprimento das barras logitudinais</t>
  </si>
  <si>
    <t>Quantidade de barras logitudinais</t>
  </si>
  <si>
    <t>Densidade do aço</t>
  </si>
  <si>
    <t>Kg/m</t>
  </si>
  <si>
    <t>TOTAL = (A x B x C)</t>
  </si>
  <si>
    <t>Comprimento das barras transversais</t>
  </si>
  <si>
    <t>Quantidade de barras transversais</t>
  </si>
  <si>
    <t>Base do tampo</t>
  </si>
  <si>
    <t>Laterais</t>
  </si>
  <si>
    <t>TOTAL = (A + B)</t>
  </si>
  <si>
    <t>Tampo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</si>
</sst>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R$&quot;\ #,##0.00;[Red]\-&quot;R$&quot;\ #,##0.00"/>
    <numFmt numFmtId="164" formatCode="00000000"/>
    <numFmt numFmtId="165" formatCode="000000"/>
    <numFmt numFmtId="166" formatCode="0.0000"/>
    <numFmt numFmtId="167" formatCode="0.000"/>
  </numFmts>
  <fonts count="12" x14ac:knownFonts="1">
    <font>
      <sz val="10"/>
      <color rgb="FF000000"/>
      <name val="Times New Roman"/>
      <charset val="204"/>
    </font>
    <font>
      <sz val="10"/>
      <color rgb="FF000000"/>
      <name val="Arial Narrow"/>
      <family val="2"/>
    </font>
    <font>
      <b/>
      <sz val="10"/>
      <color rgb="FF000000"/>
      <name val="Arial Narrow"/>
      <family val="2"/>
    </font>
    <font>
      <b/>
      <sz val="14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i/>
      <sz val="10"/>
      <name val="Arial Narrow"/>
      <family val="2"/>
    </font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b/>
      <sz val="10"/>
      <color rgb="FFFF0000"/>
      <name val="Arial Narrow"/>
      <family val="2"/>
    </font>
    <font>
      <b/>
      <sz val="14"/>
      <color rgb="FF000000"/>
      <name val="Arial Narrow"/>
      <family val="2"/>
    </font>
    <font>
      <b/>
      <sz val="1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C000"/>
      </patternFill>
    </fill>
    <fill>
      <patternFill patternType="solid">
        <fgColor rgb="FFD9D9D9"/>
      </patternFill>
    </fill>
    <fill>
      <patternFill patternType="solid">
        <fgColor rgb="FFF1F1F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0" fontId="8" fillId="0" borderId="0"/>
  </cellStyleXfs>
  <cellXfs count="274">
    <xf numFmtId="0" fontId="0" fillId="0" borderId="0" xfId="0" applyAlignment="1">
      <alignment horizontal="left" vertical="top"/>
    </xf>
    <xf numFmtId="1" fontId="2" fillId="3" borderId="1" xfId="0" applyNumberFormat="1" applyFont="1" applyFill="1" applyBorder="1" applyAlignment="1">
      <alignment horizontal="center" vertical="center" shrinkToFit="1"/>
    </xf>
    <xf numFmtId="1" fontId="1" fillId="0" borderId="1" xfId="0" applyNumberFormat="1" applyFont="1" applyBorder="1" applyAlignment="1">
      <alignment horizontal="center" vertical="center" shrinkToFit="1"/>
    </xf>
    <xf numFmtId="164" fontId="1" fillId="0" borderId="1" xfId="0" applyNumberFormat="1" applyFont="1" applyBorder="1" applyAlignment="1">
      <alignment horizontal="center" vertical="center" shrinkToFit="1"/>
    </xf>
    <xf numFmtId="165" fontId="1" fillId="0" borderId="1" xfId="0" applyNumberFormat="1" applyFont="1" applyBorder="1" applyAlignment="1">
      <alignment horizontal="center" vertical="center" shrinkToFit="1"/>
    </xf>
    <xf numFmtId="4" fontId="1" fillId="0" borderId="1" xfId="0" applyNumberFormat="1" applyFon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8" fontId="5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8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4" fontId="1" fillId="0" borderId="0" xfId="0" applyNumberFormat="1" applyFont="1" applyAlignment="1">
      <alignment horizontal="left" vertical="center"/>
    </xf>
    <xf numFmtId="0" fontId="2" fillId="5" borderId="13" xfId="0" applyFont="1" applyFill="1" applyBorder="1" applyAlignment="1">
      <alignment horizontal="center" vertical="center" wrapText="1"/>
    </xf>
    <xf numFmtId="10" fontId="2" fillId="5" borderId="14" xfId="1" applyNumberFormat="1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8" fillId="0" borderId="10" xfId="2" applyBorder="1" applyAlignment="1">
      <alignment horizontal="left" vertical="center" wrapText="1"/>
    </xf>
    <xf numFmtId="8" fontId="1" fillId="0" borderId="0" xfId="0" applyNumberFormat="1" applyFont="1" applyAlignment="1">
      <alignment horizontal="left" vertical="center"/>
    </xf>
    <xf numFmtId="8" fontId="4" fillId="4" borderId="1" xfId="0" applyNumberFormat="1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8" fillId="0" borderId="0" xfId="2" applyAlignment="1">
      <alignment horizontal="left" vertical="center"/>
    </xf>
    <xf numFmtId="0" fontId="5" fillId="0" borderId="1" xfId="2" applyFont="1" applyBorder="1" applyAlignment="1">
      <alignment horizontal="center" vertical="center" wrapText="1"/>
    </xf>
    <xf numFmtId="2" fontId="1" fillId="0" borderId="1" xfId="2" applyNumberFormat="1" applyFont="1" applyBorder="1" applyAlignment="1">
      <alignment horizontal="center" vertical="center" shrinkToFit="1"/>
    </xf>
    <xf numFmtId="0" fontId="4" fillId="0" borderId="10" xfId="2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wrapText="1"/>
    </xf>
    <xf numFmtId="0" fontId="4" fillId="0" borderId="15" xfId="2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8" fillId="0" borderId="0" xfId="2" applyAlignment="1">
      <alignment horizontal="center" vertical="center"/>
    </xf>
    <xf numFmtId="0" fontId="4" fillId="0" borderId="10" xfId="2" applyFont="1" applyBorder="1" applyAlignment="1">
      <alignment horizontal="justify" vertical="center" wrapText="1"/>
    </xf>
    <xf numFmtId="0" fontId="4" fillId="0" borderId="1" xfId="2" applyFont="1" applyBorder="1" applyAlignment="1">
      <alignment horizontal="justify" vertical="center" wrapText="1"/>
    </xf>
    <xf numFmtId="0" fontId="5" fillId="0" borderId="1" xfId="2" applyFont="1" applyBorder="1" applyAlignment="1">
      <alignment horizontal="justify" vertical="center" wrapText="1"/>
    </xf>
    <xf numFmtId="0" fontId="8" fillId="0" borderId="1" xfId="2" applyBorder="1" applyAlignment="1">
      <alignment horizontal="justify" vertical="center" wrapText="1"/>
    </xf>
    <xf numFmtId="0" fontId="8" fillId="0" borderId="0" xfId="2" applyAlignment="1">
      <alignment horizontal="justify" vertical="center"/>
    </xf>
    <xf numFmtId="4" fontId="8" fillId="0" borderId="0" xfId="2" applyNumberFormat="1" applyAlignment="1">
      <alignment horizontal="left" vertical="center"/>
    </xf>
    <xf numFmtId="1" fontId="2" fillId="2" borderId="24" xfId="2" applyNumberFormat="1" applyFont="1" applyFill="1" applyBorder="1" applyAlignment="1">
      <alignment horizontal="center" vertical="center" shrinkToFit="1"/>
    </xf>
    <xf numFmtId="0" fontId="4" fillId="0" borderId="28" xfId="2" applyFont="1" applyBorder="1" applyAlignment="1">
      <alignment horizontal="center" vertical="center" wrapText="1"/>
    </xf>
    <xf numFmtId="4" fontId="4" fillId="0" borderId="29" xfId="2" applyNumberFormat="1" applyFont="1" applyBorder="1" applyAlignment="1">
      <alignment horizontal="center" vertical="center" wrapText="1"/>
    </xf>
    <xf numFmtId="0" fontId="4" fillId="0" borderId="30" xfId="2" applyFont="1" applyBorder="1" applyAlignment="1">
      <alignment horizontal="center" vertical="center" wrapText="1"/>
    </xf>
    <xf numFmtId="4" fontId="4" fillId="0" borderId="31" xfId="2" applyNumberFormat="1" applyFont="1" applyBorder="1" applyAlignment="1">
      <alignment horizontal="center" vertical="center" wrapText="1"/>
    </xf>
    <xf numFmtId="0" fontId="8" fillId="0" borderId="30" xfId="2" applyBorder="1" applyAlignment="1">
      <alignment horizontal="center" vertical="center" wrapText="1"/>
    </xf>
    <xf numFmtId="4" fontId="1" fillId="0" borderId="31" xfId="2" applyNumberFormat="1" applyFont="1" applyBorder="1" applyAlignment="1">
      <alignment horizontal="center" vertical="center" shrinkToFit="1"/>
    </xf>
    <xf numFmtId="4" fontId="2" fillId="3" borderId="31" xfId="2" applyNumberFormat="1" applyFont="1" applyFill="1" applyBorder="1" applyAlignment="1">
      <alignment horizontal="center" vertical="center" shrinkToFit="1"/>
    </xf>
    <xf numFmtId="1" fontId="2" fillId="2" borderId="30" xfId="2" applyNumberFormat="1" applyFont="1" applyFill="1" applyBorder="1" applyAlignment="1">
      <alignment horizontal="center" vertical="center" shrinkToFit="1"/>
    </xf>
    <xf numFmtId="0" fontId="5" fillId="0" borderId="30" xfId="2" applyFont="1" applyBorder="1" applyAlignment="1">
      <alignment horizontal="center" vertical="center" wrapText="1"/>
    </xf>
    <xf numFmtId="4" fontId="1" fillId="0" borderId="32" xfId="2" applyNumberFormat="1" applyFont="1" applyBorder="1" applyAlignment="1">
      <alignment horizontal="center" vertical="center" shrinkToFit="1"/>
    </xf>
    <xf numFmtId="4" fontId="2" fillId="3" borderId="33" xfId="2" applyNumberFormat="1" applyFont="1" applyFill="1" applyBorder="1" applyAlignment="1">
      <alignment horizontal="center" vertical="center" shrinkToFit="1"/>
    </xf>
    <xf numFmtId="4" fontId="4" fillId="0" borderId="32" xfId="2" applyNumberFormat="1" applyFont="1" applyBorder="1" applyAlignment="1">
      <alignment horizontal="center" vertical="center" wrapText="1"/>
    </xf>
    <xf numFmtId="4" fontId="8" fillId="0" borderId="29" xfId="2" applyNumberFormat="1" applyBorder="1" applyAlignment="1">
      <alignment horizontal="left" vertical="center" wrapText="1"/>
    </xf>
    <xf numFmtId="0" fontId="8" fillId="0" borderId="34" xfId="2" applyBorder="1" applyAlignment="1">
      <alignment horizontal="center" vertical="center" wrapText="1"/>
    </xf>
    <xf numFmtId="4" fontId="2" fillId="3" borderId="38" xfId="2" applyNumberFormat="1" applyFont="1" applyFill="1" applyBorder="1" applyAlignment="1">
      <alignment horizontal="center" vertical="center" shrinkToFit="1"/>
    </xf>
    <xf numFmtId="4" fontId="2" fillId="3" borderId="39" xfId="2" applyNumberFormat="1" applyFont="1" applyFill="1" applyBorder="1" applyAlignment="1">
      <alignment horizontal="center" vertical="center" shrinkToFit="1"/>
    </xf>
    <xf numFmtId="0" fontId="1" fillId="0" borderId="0" xfId="2" applyFont="1" applyAlignment="1">
      <alignment horizontal="left" vertical="center"/>
    </xf>
    <xf numFmtId="0" fontId="1" fillId="0" borderId="0" xfId="2" applyFont="1" applyAlignment="1">
      <alignment horizontal="left" vertical="center" wrapText="1"/>
    </xf>
    <xf numFmtId="0" fontId="1" fillId="3" borderId="11" xfId="2" applyFont="1" applyFill="1" applyBorder="1" applyAlignment="1">
      <alignment horizontal="center" vertical="center" wrapText="1"/>
    </xf>
    <xf numFmtId="10" fontId="1" fillId="0" borderId="2" xfId="2" applyNumberFormat="1" applyFont="1" applyBorder="1" applyAlignment="1">
      <alignment horizontal="center" vertical="center" shrinkToFit="1"/>
    </xf>
    <xf numFmtId="0" fontId="1" fillId="2" borderId="4" xfId="2" applyFont="1" applyFill="1" applyBorder="1" applyAlignment="1">
      <alignment horizontal="left" vertical="center" wrapText="1"/>
    </xf>
    <xf numFmtId="0" fontId="1" fillId="0" borderId="0" xfId="2" applyFont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" fillId="0" borderId="21" xfId="2" applyFont="1" applyBorder="1" applyAlignment="1">
      <alignment horizontal="left" vertical="center"/>
    </xf>
    <xf numFmtId="0" fontId="4" fillId="0" borderId="4" xfId="2" applyFont="1" applyBorder="1" applyAlignment="1">
      <alignment vertical="center" wrapText="1"/>
    </xf>
    <xf numFmtId="0" fontId="4" fillId="0" borderId="6" xfId="2" applyFont="1" applyBorder="1" applyAlignment="1">
      <alignment vertical="center" wrapText="1"/>
    </xf>
    <xf numFmtId="10" fontId="1" fillId="0" borderId="8" xfId="2" applyNumberFormat="1" applyFont="1" applyBorder="1" applyAlignment="1">
      <alignment horizontal="center" vertical="center" shrinkToFit="1"/>
    </xf>
    <xf numFmtId="0" fontId="1" fillId="2" borderId="0" xfId="2" applyFont="1" applyFill="1" applyAlignment="1">
      <alignment horizontal="left" vertical="center" wrapText="1"/>
    </xf>
    <xf numFmtId="0" fontId="1" fillId="6" borderId="42" xfId="2" applyFont="1" applyFill="1" applyBorder="1" applyAlignment="1">
      <alignment horizontal="left" vertical="center"/>
    </xf>
    <xf numFmtId="8" fontId="4" fillId="6" borderId="43" xfId="2" applyNumberFormat="1" applyFont="1" applyFill="1" applyBorder="1" applyAlignment="1">
      <alignment vertical="center" wrapText="1"/>
    </xf>
    <xf numFmtId="0" fontId="4" fillId="6" borderId="42" xfId="2" applyFont="1" applyFill="1" applyBorder="1" applyAlignment="1">
      <alignment vertical="center" wrapText="1"/>
    </xf>
    <xf numFmtId="8" fontId="4" fillId="6" borderId="42" xfId="2" applyNumberFormat="1" applyFont="1" applyFill="1" applyBorder="1" applyAlignment="1">
      <alignment vertical="center" wrapText="1"/>
    </xf>
    <xf numFmtId="10" fontId="1" fillId="6" borderId="41" xfId="1" applyNumberFormat="1" applyFont="1" applyFill="1" applyBorder="1" applyAlignment="1">
      <alignment horizontal="center" vertical="center"/>
    </xf>
    <xf numFmtId="8" fontId="1" fillId="0" borderId="9" xfId="2" applyNumberFormat="1" applyFont="1" applyBorder="1" applyAlignment="1">
      <alignment horizontal="right" vertical="center" wrapText="1"/>
    </xf>
    <xf numFmtId="0" fontId="1" fillId="3" borderId="2" xfId="2" applyFont="1" applyFill="1" applyBorder="1" applyAlignment="1">
      <alignment horizontal="center" vertical="center" wrapText="1"/>
    </xf>
    <xf numFmtId="10" fontId="1" fillId="0" borderId="0" xfId="2" applyNumberFormat="1" applyFont="1" applyAlignment="1">
      <alignment horizontal="center" vertical="center" shrinkToFit="1"/>
    </xf>
    <xf numFmtId="10" fontId="1" fillId="0" borderId="41" xfId="2" applyNumberFormat="1" applyFont="1" applyBorder="1" applyAlignment="1">
      <alignment horizontal="center" vertical="center" shrinkToFit="1"/>
    </xf>
    <xf numFmtId="0" fontId="1" fillId="2" borderId="42" xfId="2" applyFont="1" applyFill="1" applyBorder="1" applyAlignment="1">
      <alignment horizontal="left" vertical="center" wrapText="1"/>
    </xf>
    <xf numFmtId="8" fontId="1" fillId="0" borderId="43" xfId="2" applyNumberFormat="1" applyFont="1" applyBorder="1" applyAlignment="1">
      <alignment horizontal="right" vertical="center" wrapText="1"/>
    </xf>
    <xf numFmtId="0" fontId="5" fillId="3" borderId="2" xfId="2" applyFont="1" applyFill="1" applyBorder="1" applyAlignment="1">
      <alignment horizontal="center" vertical="center" wrapText="1"/>
    </xf>
    <xf numFmtId="10" fontId="1" fillId="0" borderId="4" xfId="2" applyNumberFormat="1" applyFont="1" applyBorder="1" applyAlignment="1">
      <alignment horizontal="center" vertical="center" shrinkToFit="1"/>
    </xf>
    <xf numFmtId="8" fontId="1" fillId="0" borderId="6" xfId="2" applyNumberFormat="1" applyFont="1" applyBorder="1" applyAlignment="1">
      <alignment horizontal="right" vertical="center" wrapText="1"/>
    </xf>
    <xf numFmtId="0" fontId="1" fillId="0" borderId="0" xfId="2" applyFont="1" applyAlignment="1">
      <alignment horizontal="center" vertical="center" wrapText="1"/>
    </xf>
    <xf numFmtId="0" fontId="1" fillId="3" borderId="32" xfId="2" applyFont="1" applyFill="1" applyBorder="1" applyAlignment="1">
      <alignment horizontal="center" vertical="center" wrapText="1"/>
    </xf>
    <xf numFmtId="10" fontId="1" fillId="0" borderId="52" xfId="2" applyNumberFormat="1" applyFont="1" applyBorder="1" applyAlignment="1">
      <alignment horizontal="center" vertical="center" shrinkToFit="1"/>
    </xf>
    <xf numFmtId="0" fontId="1" fillId="2" borderId="54" xfId="2" applyFont="1" applyFill="1" applyBorder="1" applyAlignment="1">
      <alignment horizontal="left" vertical="center" wrapText="1"/>
    </xf>
    <xf numFmtId="8" fontId="1" fillId="0" borderId="55" xfId="2" applyNumberFormat="1" applyFont="1" applyBorder="1" applyAlignment="1">
      <alignment horizontal="right" vertical="center" wrapText="1"/>
    </xf>
    <xf numFmtId="10" fontId="1" fillId="0" borderId="56" xfId="2" applyNumberFormat="1" applyFont="1" applyBorder="1" applyAlignment="1">
      <alignment horizontal="center" vertical="center" shrinkToFit="1"/>
    </xf>
    <xf numFmtId="0" fontId="1" fillId="2" borderId="56" xfId="2" applyFont="1" applyFill="1" applyBorder="1" applyAlignment="1">
      <alignment horizontal="left" vertical="center" wrapText="1"/>
    </xf>
    <xf numFmtId="0" fontId="1" fillId="0" borderId="33" xfId="2" applyFont="1" applyBorder="1" applyAlignment="1">
      <alignment horizontal="left" vertical="center" wrapText="1"/>
    </xf>
    <xf numFmtId="10" fontId="1" fillId="0" borderId="32" xfId="2" applyNumberFormat="1" applyFont="1" applyBorder="1" applyAlignment="1">
      <alignment horizontal="center" vertical="center" shrinkToFit="1"/>
    </xf>
    <xf numFmtId="8" fontId="4" fillId="6" borderId="59" xfId="2" applyNumberFormat="1" applyFont="1" applyFill="1" applyBorder="1" applyAlignment="1">
      <alignment vertical="center" wrapText="1"/>
    </xf>
    <xf numFmtId="8" fontId="1" fillId="0" borderId="59" xfId="2" applyNumberFormat="1" applyFont="1" applyBorder="1" applyAlignment="1">
      <alignment horizontal="right" vertical="center" wrapText="1"/>
    </xf>
    <xf numFmtId="8" fontId="1" fillId="0" borderId="60" xfId="2" applyNumberFormat="1" applyFont="1" applyBorder="1" applyAlignment="1">
      <alignment horizontal="right" vertical="center" wrapText="1"/>
    </xf>
    <xf numFmtId="10" fontId="2" fillId="0" borderId="25" xfId="2" applyNumberFormat="1" applyFont="1" applyBorder="1" applyAlignment="1">
      <alignment horizontal="center" vertical="center" shrinkToFit="1"/>
    </xf>
    <xf numFmtId="10" fontId="2" fillId="0" borderId="45" xfId="2" applyNumberFormat="1" applyFont="1" applyBorder="1" applyAlignment="1">
      <alignment horizontal="center" vertical="center" shrinkToFit="1"/>
    </xf>
    <xf numFmtId="10" fontId="2" fillId="0" borderId="11" xfId="2" applyNumberFormat="1" applyFont="1" applyBorder="1" applyAlignment="1">
      <alignment horizontal="center" vertical="center" shrinkToFit="1"/>
    </xf>
    <xf numFmtId="10" fontId="2" fillId="0" borderId="31" xfId="2" applyNumberFormat="1" applyFont="1" applyBorder="1" applyAlignment="1">
      <alignment horizontal="center" vertical="center" shrinkToFit="1"/>
    </xf>
    <xf numFmtId="8" fontId="4" fillId="0" borderId="11" xfId="2" applyNumberFormat="1" applyFont="1" applyBorder="1" applyAlignment="1">
      <alignment horizontal="right" vertical="center" wrapText="1"/>
    </xf>
    <xf numFmtId="8" fontId="4" fillId="0" borderId="31" xfId="2" applyNumberFormat="1" applyFont="1" applyBorder="1" applyAlignment="1">
      <alignment horizontal="right" vertical="center" wrapText="1"/>
    </xf>
    <xf numFmtId="8" fontId="4" fillId="0" borderId="46" xfId="2" applyNumberFormat="1" applyFont="1" applyBorder="1" applyAlignment="1">
      <alignment horizontal="right" vertical="center" wrapText="1"/>
    </xf>
    <xf numFmtId="8" fontId="4" fillId="0" borderId="38" xfId="2" applyNumberFormat="1" applyFont="1" applyBorder="1" applyAlignment="1">
      <alignment horizontal="right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10" xfId="2" applyFont="1" applyFill="1" applyBorder="1" applyAlignment="1">
      <alignment horizontal="center" vertical="center" wrapText="1"/>
    </xf>
    <xf numFmtId="0" fontId="4" fillId="3" borderId="12" xfId="2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left" vertical="center" wrapText="1"/>
    </xf>
    <xf numFmtId="0" fontId="4" fillId="2" borderId="10" xfId="2" applyFont="1" applyFill="1" applyBorder="1" applyAlignment="1">
      <alignment horizontal="center" vertical="center" wrapText="1"/>
    </xf>
    <xf numFmtId="1" fontId="1" fillId="0" borderId="1" xfId="2" applyNumberFormat="1" applyFont="1" applyBorder="1" applyAlignment="1">
      <alignment horizontal="center" vertical="center" shrinkToFit="1"/>
    </xf>
    <xf numFmtId="165" fontId="1" fillId="0" borderId="1" xfId="2" applyNumberFormat="1" applyFont="1" applyBorder="1" applyAlignment="1">
      <alignment horizontal="center" vertical="center" shrinkToFit="1"/>
    </xf>
    <xf numFmtId="0" fontId="1" fillId="2" borderId="10" xfId="2" applyFont="1" applyFill="1" applyBorder="1" applyAlignment="1">
      <alignment horizontal="center" vertical="center" wrapText="1"/>
    </xf>
    <xf numFmtId="0" fontId="1" fillId="2" borderId="10" xfId="2" applyFont="1" applyFill="1" applyBorder="1" applyAlignment="1">
      <alignment horizontal="left" vertical="center" wrapText="1"/>
    </xf>
    <xf numFmtId="0" fontId="1" fillId="2" borderId="12" xfId="2" applyFont="1" applyFill="1" applyBorder="1" applyAlignment="1">
      <alignment horizontal="left" vertical="center" wrapText="1"/>
    </xf>
    <xf numFmtId="0" fontId="4" fillId="0" borderId="0" xfId="2" applyFont="1" applyAlignment="1">
      <alignment horizontal="center" vertical="center" wrapText="1"/>
    </xf>
    <xf numFmtId="8" fontId="5" fillId="0" borderId="0" xfId="2" applyNumberFormat="1" applyFont="1" applyAlignment="1">
      <alignment horizontal="center" vertical="center" wrapText="1"/>
    </xf>
    <xf numFmtId="8" fontId="5" fillId="0" borderId="1" xfId="2" applyNumberFormat="1" applyFont="1" applyBorder="1" applyAlignment="1">
      <alignment horizontal="center" vertical="center" wrapText="1"/>
    </xf>
    <xf numFmtId="0" fontId="4" fillId="0" borderId="40" xfId="2" applyFont="1" applyBorder="1" applyAlignment="1">
      <alignment horizontal="center" vertical="center" wrapText="1"/>
    </xf>
    <xf numFmtId="0" fontId="4" fillId="0" borderId="40" xfId="2" applyFont="1" applyBorder="1" applyAlignment="1">
      <alignment horizontal="left" vertical="center" wrapText="1"/>
    </xf>
    <xf numFmtId="0" fontId="5" fillId="0" borderId="40" xfId="2" applyFont="1" applyBorder="1" applyAlignment="1">
      <alignment horizontal="center" vertical="center" wrapText="1"/>
    </xf>
    <xf numFmtId="0" fontId="5" fillId="0" borderId="40" xfId="2" applyFont="1" applyBorder="1" applyAlignment="1">
      <alignment horizontal="left" vertical="center" wrapText="1"/>
    </xf>
    <xf numFmtId="8" fontId="4" fillId="4" borderId="1" xfId="2" applyNumberFormat="1" applyFont="1" applyFill="1" applyBorder="1" applyAlignment="1">
      <alignment horizontal="center" vertical="center" wrapText="1"/>
    </xf>
    <xf numFmtId="2" fontId="1" fillId="0" borderId="0" xfId="2" applyNumberFormat="1" applyFont="1" applyAlignment="1">
      <alignment horizontal="center" vertical="center" shrinkToFit="1"/>
    </xf>
    <xf numFmtId="0" fontId="2" fillId="5" borderId="13" xfId="2" applyFont="1" applyFill="1" applyBorder="1" applyAlignment="1">
      <alignment horizontal="center" vertical="center"/>
    </xf>
    <xf numFmtId="10" fontId="2" fillId="5" borderId="14" xfId="1" applyNumberFormat="1" applyFont="1" applyFill="1" applyBorder="1" applyAlignment="1">
      <alignment horizontal="center" vertical="center"/>
    </xf>
    <xf numFmtId="8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4" borderId="11" xfId="0" applyFont="1" applyFill="1" applyBorder="1" applyAlignment="1">
      <alignment horizontal="right" vertical="center" wrapText="1"/>
    </xf>
    <xf numFmtId="0" fontId="4" fillId="4" borderId="10" xfId="0" applyFont="1" applyFill="1" applyBorder="1" applyAlignment="1">
      <alignment horizontal="right" vertical="center" wrapText="1"/>
    </xf>
    <xf numFmtId="0" fontId="4" fillId="4" borderId="12" xfId="0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/>
    </xf>
    <xf numFmtId="8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8" fontId="5" fillId="0" borderId="11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4" fillId="3" borderId="12" xfId="0" applyFont="1" applyFill="1" applyBorder="1" applyAlignment="1">
      <alignment horizontal="left" vertical="center" wrapText="1"/>
    </xf>
    <xf numFmtId="8" fontId="5" fillId="0" borderId="1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1" fontId="1" fillId="0" borderId="0" xfId="0" applyNumberFormat="1" applyFont="1" applyAlignment="1">
      <alignment horizontal="justify" vertical="center" shrinkToFit="1"/>
    </xf>
    <xf numFmtId="10" fontId="1" fillId="0" borderId="9" xfId="0" applyNumberFormat="1" applyFont="1" applyBorder="1" applyAlignment="1">
      <alignment horizontal="justify" vertical="center" shrinkToFi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3" borderId="35" xfId="2" applyFont="1" applyFill="1" applyBorder="1" applyAlignment="1">
      <alignment horizontal="right" vertical="center" wrapText="1"/>
    </xf>
    <xf numFmtId="0" fontId="4" fillId="3" borderId="36" xfId="2" applyFont="1" applyFill="1" applyBorder="1" applyAlignment="1">
      <alignment horizontal="right" vertical="center" wrapText="1"/>
    </xf>
    <xf numFmtId="0" fontId="4" fillId="3" borderId="37" xfId="2" applyFont="1" applyFill="1" applyBorder="1" applyAlignment="1">
      <alignment horizontal="right" vertical="center" wrapText="1"/>
    </xf>
    <xf numFmtId="0" fontId="4" fillId="2" borderId="11" xfId="2" applyFont="1" applyFill="1" applyBorder="1" applyAlignment="1">
      <alignment horizontal="left" vertical="center" wrapText="1"/>
    </xf>
    <xf numFmtId="0" fontId="4" fillId="2" borderId="10" xfId="2" applyFont="1" applyFill="1" applyBorder="1" applyAlignment="1">
      <alignment horizontal="left" vertical="center" wrapText="1"/>
    </xf>
    <xf numFmtId="0" fontId="4" fillId="2" borderId="29" xfId="2" applyFont="1" applyFill="1" applyBorder="1" applyAlignment="1">
      <alignment horizontal="left" vertical="center" wrapText="1"/>
    </xf>
    <xf numFmtId="0" fontId="4" fillId="3" borderId="28" xfId="2" applyFont="1" applyFill="1" applyBorder="1" applyAlignment="1">
      <alignment horizontal="right" vertical="center" wrapText="1"/>
    </xf>
    <xf numFmtId="0" fontId="4" fillId="3" borderId="10" xfId="2" applyFont="1" applyFill="1" applyBorder="1" applyAlignment="1">
      <alignment horizontal="right" vertical="center" wrapText="1"/>
    </xf>
    <xf numFmtId="0" fontId="4" fillId="3" borderId="12" xfId="2" applyFont="1" applyFill="1" applyBorder="1" applyAlignment="1">
      <alignment horizontal="right" vertical="center" wrapText="1"/>
    </xf>
    <xf numFmtId="0" fontId="4" fillId="0" borderId="28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29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0" fontId="8" fillId="3" borderId="28" xfId="2" applyFill="1" applyBorder="1" applyAlignment="1">
      <alignment horizontal="left" vertical="center" wrapText="1"/>
    </xf>
    <xf numFmtId="0" fontId="8" fillId="3" borderId="10" xfId="2" applyFill="1" applyBorder="1" applyAlignment="1">
      <alignment horizontal="left" vertical="center" wrapText="1"/>
    </xf>
    <xf numFmtId="0" fontId="8" fillId="3" borderId="12" xfId="2" applyFill="1" applyBorder="1" applyAlignment="1">
      <alignment horizontal="left" vertical="center" wrapText="1"/>
    </xf>
    <xf numFmtId="0" fontId="6" fillId="0" borderId="28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6" fillId="0" borderId="29" xfId="2" applyFont="1" applyBorder="1" applyAlignment="1">
      <alignment horizontal="center" vertical="center" wrapText="1"/>
    </xf>
    <xf numFmtId="0" fontId="4" fillId="0" borderId="28" xfId="2" applyFont="1" applyBorder="1" applyAlignment="1">
      <alignment horizontal="left" vertical="center" wrapText="1"/>
    </xf>
    <xf numFmtId="0" fontId="4" fillId="0" borderId="10" xfId="2" applyFont="1" applyBorder="1" applyAlignment="1">
      <alignment horizontal="left" vertical="center" wrapText="1"/>
    </xf>
    <xf numFmtId="0" fontId="4" fillId="0" borderId="29" xfId="2" applyFont="1" applyBorder="1" applyAlignment="1">
      <alignment horizontal="left" vertical="center" wrapText="1"/>
    </xf>
    <xf numFmtId="0" fontId="8" fillId="0" borderId="0" xfId="2" applyAlignment="1">
      <alignment horizontal="left" vertical="center" wrapText="1"/>
    </xf>
    <xf numFmtId="0" fontId="4" fillId="2" borderId="25" xfId="2" applyFont="1" applyFill="1" applyBorder="1" applyAlignment="1">
      <alignment horizontal="left" vertical="center" wrapText="1"/>
    </xf>
    <xf numFmtId="0" fontId="4" fillId="2" borderId="26" xfId="2" applyFont="1" applyFill="1" applyBorder="1" applyAlignment="1">
      <alignment horizontal="left" vertical="center" wrapText="1"/>
    </xf>
    <xf numFmtId="0" fontId="4" fillId="2" borderId="27" xfId="2" applyFont="1" applyFill="1" applyBorder="1" applyAlignment="1">
      <alignment horizontal="left" vertical="center" wrapText="1"/>
    </xf>
    <xf numFmtId="0" fontId="5" fillId="0" borderId="20" xfId="0" applyFont="1" applyBorder="1" applyAlignment="1">
      <alignment horizontal="justify" vertical="center" wrapText="1"/>
    </xf>
    <xf numFmtId="0" fontId="5" fillId="0" borderId="22" xfId="0" applyFont="1" applyBorder="1" applyAlignment="1">
      <alignment horizontal="justify" vertical="center" wrapText="1"/>
    </xf>
    <xf numFmtId="0" fontId="5" fillId="0" borderId="23" xfId="0" applyFont="1" applyBorder="1" applyAlignment="1">
      <alignment horizontal="justify" vertical="center" wrapText="1"/>
    </xf>
    <xf numFmtId="4" fontId="1" fillId="0" borderId="18" xfId="0" applyNumberFormat="1" applyFont="1" applyBorder="1" applyAlignment="1">
      <alignment horizontal="center" vertical="center" wrapText="1"/>
    </xf>
    <xf numFmtId="4" fontId="1" fillId="0" borderId="20" xfId="0" applyNumberFormat="1" applyFont="1" applyBorder="1" applyAlignment="1">
      <alignment horizontal="center" vertical="center" wrapText="1"/>
    </xf>
    <xf numFmtId="4" fontId="1" fillId="0" borderId="23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1" fontId="1" fillId="0" borderId="20" xfId="0" applyNumberFormat="1" applyFont="1" applyBorder="1" applyAlignment="1">
      <alignment horizontal="justify" vertical="center" shrinkToFit="1"/>
    </xf>
    <xf numFmtId="0" fontId="2" fillId="2" borderId="44" xfId="2" applyFont="1" applyFill="1" applyBorder="1" applyAlignment="1">
      <alignment horizontal="center" vertical="center" wrapText="1"/>
    </xf>
    <xf numFmtId="0" fontId="2" fillId="2" borderId="26" xfId="2" applyFont="1" applyFill="1" applyBorder="1" applyAlignment="1">
      <alignment horizontal="center" vertical="center" wrapText="1"/>
    </xf>
    <xf numFmtId="0" fontId="2" fillId="2" borderId="28" xfId="2" applyFont="1" applyFill="1" applyBorder="1" applyAlignment="1">
      <alignment horizontal="center" vertical="center" wrapText="1"/>
    </xf>
    <xf numFmtId="0" fontId="2" fillId="2" borderId="10" xfId="2" applyFont="1" applyFill="1" applyBorder="1" applyAlignment="1">
      <alignment horizontal="center" vertical="center" wrapText="1"/>
    </xf>
    <xf numFmtId="0" fontId="10" fillId="0" borderId="16" xfId="2" applyFont="1" applyBorder="1" applyAlignment="1">
      <alignment horizontal="center" vertical="center"/>
    </xf>
    <xf numFmtId="0" fontId="10" fillId="0" borderId="17" xfId="2" applyFont="1" applyBorder="1" applyAlignment="1">
      <alignment horizontal="center" vertical="center"/>
    </xf>
    <xf numFmtId="0" fontId="10" fillId="0" borderId="18" xfId="2" applyFont="1" applyBorder="1" applyAlignment="1">
      <alignment horizontal="center" vertical="center"/>
    </xf>
    <xf numFmtId="0" fontId="1" fillId="0" borderId="0" xfId="2" applyFont="1" applyAlignment="1">
      <alignment horizontal="left" vertical="center" wrapText="1"/>
    </xf>
    <xf numFmtId="0" fontId="1" fillId="0" borderId="0" xfId="2" applyFont="1" applyAlignment="1">
      <alignment horizontal="left" vertical="center"/>
    </xf>
    <xf numFmtId="0" fontId="1" fillId="0" borderId="20" xfId="2" applyFont="1" applyBorder="1" applyAlignment="1">
      <alignment horizontal="left" vertical="center"/>
    </xf>
    <xf numFmtId="0" fontId="1" fillId="0" borderId="16" xfId="2" applyFont="1" applyBorder="1" applyAlignment="1">
      <alignment horizontal="center" vertical="center"/>
    </xf>
    <xf numFmtId="0" fontId="1" fillId="0" borderId="17" xfId="2" applyFont="1" applyBorder="1" applyAlignment="1">
      <alignment horizontal="center" vertical="center"/>
    </xf>
    <xf numFmtId="0" fontId="1" fillId="0" borderId="19" xfId="2" applyFont="1" applyBorder="1" applyAlignment="1">
      <alignment horizontal="center" vertical="center"/>
    </xf>
    <xf numFmtId="0" fontId="1" fillId="0" borderId="0" xfId="2" applyFont="1" applyAlignment="1">
      <alignment horizontal="center" vertical="center"/>
    </xf>
    <xf numFmtId="0" fontId="1" fillId="0" borderId="21" xfId="2" applyFont="1" applyBorder="1" applyAlignment="1">
      <alignment horizontal="center" vertical="center"/>
    </xf>
    <xf numFmtId="0" fontId="1" fillId="0" borderId="22" xfId="2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4" fillId="2" borderId="49" xfId="2" applyFont="1" applyFill="1" applyBorder="1" applyAlignment="1">
      <alignment horizontal="center" vertical="center" wrapText="1"/>
    </xf>
    <xf numFmtId="0" fontId="4" fillId="2" borderId="50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 wrapText="1"/>
    </xf>
    <xf numFmtId="1" fontId="2" fillId="0" borderId="34" xfId="2" applyNumberFormat="1" applyFont="1" applyBorder="1" applyAlignment="1">
      <alignment horizontal="center" vertical="center" shrinkToFit="1"/>
    </xf>
    <xf numFmtId="1" fontId="2" fillId="0" borderId="53" xfId="2" applyNumberFormat="1" applyFont="1" applyBorder="1" applyAlignment="1">
      <alignment horizontal="center" vertical="center" shrinkToFit="1"/>
    </xf>
    <xf numFmtId="1" fontId="2" fillId="0" borderId="57" xfId="2" applyNumberFormat="1" applyFont="1" applyBorder="1" applyAlignment="1">
      <alignment horizontal="center" vertical="center" shrinkToFit="1"/>
    </xf>
    <xf numFmtId="0" fontId="4" fillId="0" borderId="2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58" xfId="2" applyFont="1" applyBorder="1" applyAlignment="1">
      <alignment horizontal="center" vertical="center" wrapText="1"/>
    </xf>
    <xf numFmtId="0" fontId="1" fillId="0" borderId="8" xfId="2" applyFont="1" applyBorder="1" applyAlignment="1">
      <alignment horizontal="left" vertical="center" wrapText="1"/>
    </xf>
    <xf numFmtId="0" fontId="1" fillId="0" borderId="47" xfId="2" applyFont="1" applyBorder="1" applyAlignment="1">
      <alignment horizontal="left" vertical="center" wrapText="1"/>
    </xf>
    <xf numFmtId="0" fontId="2" fillId="2" borderId="35" xfId="2" applyFont="1" applyFill="1" applyBorder="1" applyAlignment="1">
      <alignment horizontal="center" vertical="center" wrapText="1"/>
    </xf>
    <xf numFmtId="0" fontId="2" fillId="2" borderId="36" xfId="2" applyFont="1" applyFill="1" applyBorder="1" applyAlignment="1">
      <alignment horizontal="center" vertical="center" wrapText="1"/>
    </xf>
    <xf numFmtId="0" fontId="1" fillId="0" borderId="0" xfId="2" applyFont="1" applyAlignment="1">
      <alignment horizontal="center" vertical="center" wrapText="1"/>
    </xf>
    <xf numFmtId="1" fontId="2" fillId="0" borderId="51" xfId="2" applyNumberFormat="1" applyFont="1" applyBorder="1" applyAlignment="1">
      <alignment horizontal="center" vertical="center" shrinkToFit="1"/>
    </xf>
    <xf numFmtId="0" fontId="4" fillId="0" borderId="6" xfId="2" applyFont="1" applyBorder="1" applyAlignment="1">
      <alignment horizontal="center" vertical="center" wrapText="1"/>
    </xf>
    <xf numFmtId="0" fontId="1" fillId="0" borderId="9" xfId="2" applyFont="1" applyBorder="1" applyAlignment="1">
      <alignment horizontal="left" vertical="center" wrapText="1"/>
    </xf>
    <xf numFmtId="0" fontId="1" fillId="0" borderId="2" xfId="2" applyFont="1" applyBorder="1" applyAlignment="1">
      <alignment horizontal="left" vertical="center" wrapText="1"/>
    </xf>
    <xf numFmtId="0" fontId="1" fillId="0" borderId="4" xfId="2" applyFont="1" applyBorder="1" applyAlignment="1">
      <alignment horizontal="left" vertical="center" wrapText="1"/>
    </xf>
    <xf numFmtId="0" fontId="1" fillId="0" borderId="6" xfId="2" applyFont="1" applyBorder="1" applyAlignment="1">
      <alignment horizontal="left" vertical="center" wrapText="1"/>
    </xf>
    <xf numFmtId="0" fontId="1" fillId="0" borderId="2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1" fillId="0" borderId="6" xfId="2" applyFont="1" applyBorder="1" applyAlignment="1">
      <alignment horizontal="center" vertical="center" wrapText="1"/>
    </xf>
    <xf numFmtId="0" fontId="1" fillId="0" borderId="32" xfId="2" applyFont="1" applyBorder="1" applyAlignment="1">
      <alignment horizontal="left" vertical="center" wrapText="1"/>
    </xf>
    <xf numFmtId="0" fontId="1" fillId="0" borderId="56" xfId="2" applyFont="1" applyBorder="1" applyAlignment="1">
      <alignment horizontal="left" vertical="center" wrapText="1"/>
    </xf>
    <xf numFmtId="0" fontId="1" fillId="0" borderId="33" xfId="2" applyFont="1" applyBorder="1" applyAlignment="1">
      <alignment horizontal="left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left" vertical="center" wrapText="1"/>
    </xf>
    <xf numFmtId="0" fontId="4" fillId="2" borderId="25" xfId="2" applyFont="1" applyFill="1" applyBorder="1" applyAlignment="1">
      <alignment horizontal="center" vertical="center" wrapText="1"/>
    </xf>
    <xf numFmtId="0" fontId="4" fillId="2" borderId="26" xfId="2" applyFont="1" applyFill="1" applyBorder="1" applyAlignment="1">
      <alignment horizontal="center" vertical="center" wrapText="1"/>
    </xf>
    <xf numFmtId="0" fontId="4" fillId="2" borderId="27" xfId="2" applyFont="1" applyFill="1" applyBorder="1" applyAlignment="1">
      <alignment horizontal="center" vertical="center" wrapText="1"/>
    </xf>
    <xf numFmtId="0" fontId="4" fillId="2" borderId="48" xfId="2" applyFont="1" applyFill="1" applyBorder="1" applyAlignment="1">
      <alignment horizontal="center" vertical="center" wrapText="1"/>
    </xf>
    <xf numFmtId="0" fontId="4" fillId="2" borderId="51" xfId="2" applyFont="1" applyFill="1" applyBorder="1" applyAlignment="1">
      <alignment horizontal="center" vertical="center" wrapText="1"/>
    </xf>
    <xf numFmtId="0" fontId="4" fillId="0" borderId="40" xfId="2" applyFont="1" applyBorder="1" applyAlignment="1">
      <alignment horizontal="center" vertical="center" wrapText="1"/>
    </xf>
    <xf numFmtId="2" fontId="1" fillId="0" borderId="40" xfId="2" applyNumberFormat="1" applyFont="1" applyBorder="1" applyAlignment="1">
      <alignment horizontal="center" vertical="center" shrinkToFit="1"/>
    </xf>
    <xf numFmtId="0" fontId="4" fillId="3" borderId="40" xfId="2" applyFont="1" applyFill="1" applyBorder="1" applyAlignment="1">
      <alignment horizontal="right" vertical="center" wrapText="1"/>
    </xf>
    <xf numFmtId="2" fontId="2" fillId="3" borderId="40" xfId="2" applyNumberFormat="1" applyFont="1" applyFill="1" applyBorder="1" applyAlignment="1">
      <alignment horizontal="center" vertical="center" shrinkToFit="1"/>
    </xf>
    <xf numFmtId="167" fontId="1" fillId="0" borderId="40" xfId="2" applyNumberFormat="1" applyFont="1" applyBorder="1" applyAlignment="1">
      <alignment horizontal="center" vertical="center" shrinkToFit="1"/>
    </xf>
    <xf numFmtId="166" fontId="1" fillId="0" borderId="40" xfId="2" applyNumberFormat="1" applyFont="1" applyBorder="1" applyAlignment="1">
      <alignment horizontal="center" vertical="center" shrinkToFit="1"/>
    </xf>
    <xf numFmtId="0" fontId="4" fillId="2" borderId="40" xfId="2" applyFont="1" applyFill="1" applyBorder="1" applyAlignment="1">
      <alignment horizontal="center" vertical="center" wrapText="1"/>
    </xf>
    <xf numFmtId="0" fontId="1" fillId="0" borderId="3" xfId="2" applyFont="1" applyBorder="1" applyAlignment="1">
      <alignment horizontal="center" vertical="center" wrapText="1"/>
    </xf>
    <xf numFmtId="0" fontId="1" fillId="0" borderId="5" xfId="2" applyFont="1" applyBorder="1" applyAlignment="1">
      <alignment horizontal="center" vertical="center" wrapText="1"/>
    </xf>
    <xf numFmtId="0" fontId="1" fillId="0" borderId="7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5" fillId="0" borderId="0" xfId="2" applyFont="1" applyAlignment="1">
      <alignment horizontal="justify" vertical="center" wrapText="1"/>
    </xf>
    <xf numFmtId="0" fontId="5" fillId="0" borderId="5" xfId="2" applyFont="1" applyBorder="1" applyAlignment="1">
      <alignment horizontal="justify" vertical="center" wrapText="1"/>
    </xf>
    <xf numFmtId="1" fontId="1" fillId="0" borderId="0" xfId="2" applyNumberFormat="1" applyFont="1" applyAlignment="1">
      <alignment horizontal="justify" vertical="center" shrinkToFit="1"/>
    </xf>
    <xf numFmtId="1" fontId="1" fillId="0" borderId="5" xfId="2" applyNumberFormat="1" applyFont="1" applyBorder="1" applyAlignment="1">
      <alignment horizontal="justify" vertical="center" shrinkToFit="1"/>
    </xf>
    <xf numFmtId="0" fontId="1" fillId="0" borderId="10" xfId="2" applyFont="1" applyBorder="1" applyAlignment="1">
      <alignment horizontal="left" vertical="center" wrapText="1"/>
    </xf>
    <xf numFmtId="0" fontId="4" fillId="4" borderId="11" xfId="2" applyFont="1" applyFill="1" applyBorder="1" applyAlignment="1">
      <alignment horizontal="right" vertical="center" wrapText="1"/>
    </xf>
    <xf numFmtId="0" fontId="4" fillId="4" borderId="10" xfId="2" applyFont="1" applyFill="1" applyBorder="1" applyAlignment="1">
      <alignment horizontal="right" vertical="center" wrapText="1"/>
    </xf>
    <xf numFmtId="0" fontId="4" fillId="4" borderId="12" xfId="2" applyFont="1" applyFill="1" applyBorder="1" applyAlignment="1">
      <alignment horizontal="right" vertical="center" wrapText="1"/>
    </xf>
    <xf numFmtId="10" fontId="1" fillId="0" borderId="9" xfId="2" applyNumberFormat="1" applyFont="1" applyBorder="1" applyAlignment="1">
      <alignment horizontal="justify" vertical="center" shrinkToFit="1"/>
    </xf>
    <xf numFmtId="10" fontId="1" fillId="0" borderId="7" xfId="2" applyNumberFormat="1" applyFont="1" applyBorder="1" applyAlignment="1">
      <alignment horizontal="justify" vertical="center" shrinkToFit="1"/>
    </xf>
    <xf numFmtId="0" fontId="4" fillId="0" borderId="4" xfId="2" applyFont="1" applyBorder="1" applyAlignment="1">
      <alignment vertical="center" wrapText="1"/>
    </xf>
  </cellXfs>
  <cellStyles count="3">
    <cellStyle name="Normal" xfId="0" builtinId="0"/>
    <cellStyle name="Normal 2" xfId="2" xr:uid="{F4DD612D-9974-409F-A140-A6A7B95603A1}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185438</xdr:colOff>
      <xdr:row>1</xdr:row>
      <xdr:rowOff>159543</xdr:rowOff>
    </xdr:from>
    <xdr:ext cx="2079358" cy="1400238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0438" y="359568"/>
          <a:ext cx="2079358" cy="1400238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2050192</xdr:colOff>
      <xdr:row>409</xdr:row>
      <xdr:rowOff>0</xdr:rowOff>
    </xdr:from>
    <xdr:ext cx="3943350" cy="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3B28B528-92F1-49E4-8137-7D8EE03CB0E2}"/>
            </a:ext>
          </a:extLst>
        </xdr:cNvPr>
        <xdr:cNvSpPr/>
      </xdr:nvSpPr>
      <xdr:spPr>
        <a:xfrm>
          <a:off x="1069117" y="65089406"/>
          <a:ext cx="3943350" cy="0"/>
        </a:xfrm>
        <a:custGeom>
          <a:avLst/>
          <a:gdLst/>
          <a:ahLst/>
          <a:cxnLst/>
          <a:rect l="0" t="0" r="0" b="0"/>
          <a:pathLst>
            <a:path w="3943350">
              <a:moveTo>
                <a:pt x="0" y="0"/>
              </a:moveTo>
              <a:lnTo>
                <a:pt x="3943350" y="0"/>
              </a:lnTo>
            </a:path>
          </a:pathLst>
        </a:custGeom>
        <a:ln w="6350">
          <a:solidFill>
            <a:srgbClr val="000000"/>
          </a:solidFill>
        </a:ln>
      </xdr:spPr>
    </xdr:sp>
    <xdr:clientData/>
  </xdr:oneCellAnchor>
  <xdr:oneCellAnchor>
    <xdr:from>
      <xdr:col>3</xdr:col>
      <xdr:colOff>156863</xdr:colOff>
      <xdr:row>0</xdr:row>
      <xdr:rowOff>197643</xdr:rowOff>
    </xdr:from>
    <xdr:ext cx="2079358" cy="1400238"/>
    <xdr:pic>
      <xdr:nvPicPr>
        <xdr:cNvPr id="4" name="image1.png">
          <a:extLst>
            <a:ext uri="{FF2B5EF4-FFF2-40B4-BE49-F238E27FC236}">
              <a16:creationId xmlns:a16="http://schemas.microsoft.com/office/drawing/2014/main" id="{A221E6EB-4DE4-4747-94DD-45A4C5E803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3913" y="197643"/>
          <a:ext cx="2079358" cy="1400238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57149</xdr:colOff>
      <xdr:row>0</xdr:row>
      <xdr:rowOff>161538</xdr:rowOff>
    </xdr:from>
    <xdr:ext cx="1588631" cy="1114812"/>
    <xdr:pic>
      <xdr:nvPicPr>
        <xdr:cNvPr id="3" name="image1.jpeg">
          <a:extLst>
            <a:ext uri="{FF2B5EF4-FFF2-40B4-BE49-F238E27FC236}">
              <a16:creationId xmlns:a16="http://schemas.microsoft.com/office/drawing/2014/main" id="{564D1991-EA47-4DA3-82F8-E3633E1C8E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474" y="161538"/>
          <a:ext cx="1588631" cy="1114812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353440"/>
    <xdr:ext cx="1698624" cy="1581403"/>
    <xdr:pic>
      <xdr:nvPicPr>
        <xdr:cNvPr id="2" name="image1.png">
          <a:extLst>
            <a:ext uri="{FF2B5EF4-FFF2-40B4-BE49-F238E27FC236}">
              <a16:creationId xmlns:a16="http://schemas.microsoft.com/office/drawing/2014/main" id="{7E04FF43-0CDA-4E0E-B1FC-171009B76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53440"/>
          <a:ext cx="1698624" cy="1581403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9"/>
  <sheetViews>
    <sheetView tabSelected="1" workbookViewId="0">
      <selection activeCell="C1" sqref="C1:I1"/>
    </sheetView>
  </sheetViews>
  <sheetFormatPr defaultRowHeight="12.75" x14ac:dyDescent="0.2"/>
  <cols>
    <col min="1" max="1" width="5.83203125" style="20" customWidth="1"/>
    <col min="2" max="2" width="15.1640625" style="20" customWidth="1"/>
    <col min="3" max="3" width="14" style="20" customWidth="1"/>
    <col min="4" max="4" width="101.6640625" style="21" customWidth="1"/>
    <col min="5" max="5" width="8.1640625" style="22" bestFit="1" customWidth="1"/>
    <col min="6" max="6" width="5.6640625" style="8" bestFit="1" customWidth="1"/>
    <col min="7" max="7" width="11" style="8" bestFit="1" customWidth="1"/>
    <col min="8" max="8" width="14" style="8" bestFit="1" customWidth="1"/>
    <col min="9" max="9" width="13" style="8" bestFit="1" customWidth="1"/>
    <col min="10" max="10" width="9.33203125" style="8"/>
    <col min="11" max="11" width="13" style="8" hidden="1" customWidth="1"/>
    <col min="12" max="12" width="9.5" style="8" hidden="1" customWidth="1"/>
    <col min="13" max="13" width="9.33203125" style="8"/>
    <col min="14" max="14" width="13" style="8" bestFit="1" customWidth="1"/>
    <col min="15" max="16384" width="9.33203125" style="8"/>
  </cols>
  <sheetData>
    <row r="1" spans="1:14" ht="18.75" thickBot="1" x14ac:dyDescent="0.25">
      <c r="A1" s="145" t="s">
        <v>35</v>
      </c>
      <c r="B1" s="146"/>
      <c r="C1" s="145" t="s">
        <v>36</v>
      </c>
      <c r="D1" s="151"/>
      <c r="E1" s="151"/>
      <c r="F1" s="151"/>
      <c r="G1" s="151"/>
      <c r="H1" s="151"/>
      <c r="I1" s="146"/>
      <c r="K1" s="23" t="s">
        <v>34</v>
      </c>
      <c r="L1" s="24">
        <v>0.17760000000000001</v>
      </c>
    </row>
    <row r="2" spans="1:14" x14ac:dyDescent="0.2">
      <c r="A2" s="147"/>
      <c r="B2" s="148"/>
      <c r="C2" s="9" t="s">
        <v>37</v>
      </c>
      <c r="D2" s="152" t="s">
        <v>35</v>
      </c>
      <c r="E2" s="152"/>
      <c r="F2" s="155"/>
      <c r="G2" s="155"/>
      <c r="H2" s="155"/>
      <c r="I2" s="156"/>
      <c r="K2" s="10"/>
      <c r="L2" s="10"/>
      <c r="N2" s="27"/>
    </row>
    <row r="3" spans="1:14" x14ac:dyDescent="0.2">
      <c r="A3" s="147"/>
      <c r="B3" s="148"/>
      <c r="C3" s="9" t="s">
        <v>38</v>
      </c>
      <c r="D3" s="152" t="s">
        <v>39</v>
      </c>
      <c r="E3" s="152"/>
      <c r="F3" s="155"/>
      <c r="G3" s="155"/>
      <c r="H3" s="155"/>
      <c r="I3" s="156"/>
      <c r="K3" s="10"/>
      <c r="L3" s="10"/>
    </row>
    <row r="4" spans="1:14" x14ac:dyDescent="0.2">
      <c r="A4" s="147"/>
      <c r="B4" s="148"/>
      <c r="C4" s="9" t="s">
        <v>40</v>
      </c>
      <c r="D4" s="153">
        <v>2024011766</v>
      </c>
      <c r="E4" s="153"/>
      <c r="F4" s="155"/>
      <c r="G4" s="155"/>
      <c r="H4" s="155"/>
      <c r="I4" s="156"/>
      <c r="K4" s="10"/>
      <c r="L4" s="10"/>
      <c r="N4" s="27"/>
    </row>
    <row r="5" spans="1:14" x14ac:dyDescent="0.2">
      <c r="A5" s="147"/>
      <c r="B5" s="148"/>
      <c r="C5" s="9" t="s">
        <v>41</v>
      </c>
      <c r="D5" s="152" t="s">
        <v>42</v>
      </c>
      <c r="E5" s="152"/>
      <c r="F5" s="155"/>
      <c r="G5" s="155"/>
      <c r="H5" s="155"/>
      <c r="I5" s="156"/>
      <c r="K5" s="10"/>
      <c r="L5" s="10"/>
    </row>
    <row r="6" spans="1:14" ht="25.5" customHeight="1" x14ac:dyDescent="0.2">
      <c r="A6" s="147"/>
      <c r="B6" s="148"/>
      <c r="C6" s="135" t="s">
        <v>43</v>
      </c>
      <c r="D6" s="152" t="s">
        <v>12</v>
      </c>
      <c r="E6" s="152"/>
      <c r="F6" s="155"/>
      <c r="G6" s="155"/>
      <c r="H6" s="155"/>
      <c r="I6" s="156"/>
      <c r="K6" s="10"/>
      <c r="L6" s="10"/>
    </row>
    <row r="7" spans="1:14" ht="23.25" customHeight="1" x14ac:dyDescent="0.2">
      <c r="A7" s="147"/>
      <c r="B7" s="148"/>
      <c r="C7" s="135"/>
      <c r="D7" s="137" t="s">
        <v>44</v>
      </c>
      <c r="E7" s="137"/>
      <c r="F7" s="155"/>
      <c r="G7" s="155"/>
      <c r="H7" s="155"/>
      <c r="I7" s="156"/>
      <c r="K7" s="10"/>
      <c r="L7" s="10"/>
    </row>
    <row r="8" spans="1:14" x14ac:dyDescent="0.2">
      <c r="A8" s="147"/>
      <c r="B8" s="148"/>
      <c r="C8" s="135"/>
      <c r="D8" s="152" t="s">
        <v>45</v>
      </c>
      <c r="E8" s="152"/>
      <c r="F8" s="155"/>
      <c r="G8" s="155"/>
      <c r="H8" s="155"/>
      <c r="I8" s="156"/>
      <c r="K8" s="10"/>
      <c r="L8" s="10"/>
    </row>
    <row r="9" spans="1:14" x14ac:dyDescent="0.2">
      <c r="A9" s="147"/>
      <c r="B9" s="148"/>
      <c r="C9" s="135"/>
      <c r="D9" s="152" t="s">
        <v>46</v>
      </c>
      <c r="E9" s="152"/>
      <c r="F9" s="155"/>
      <c r="G9" s="155"/>
      <c r="H9" s="155"/>
      <c r="I9" s="156"/>
      <c r="K9" s="10"/>
      <c r="L9" s="10"/>
    </row>
    <row r="10" spans="1:14" x14ac:dyDescent="0.2">
      <c r="A10" s="147"/>
      <c r="B10" s="148"/>
      <c r="C10" s="135"/>
      <c r="D10" s="152" t="s">
        <v>47</v>
      </c>
      <c r="E10" s="152"/>
      <c r="F10" s="155"/>
      <c r="G10" s="155"/>
      <c r="H10" s="155"/>
      <c r="I10" s="156"/>
      <c r="K10" s="10"/>
      <c r="L10" s="10"/>
    </row>
    <row r="11" spans="1:14" x14ac:dyDescent="0.2">
      <c r="A11" s="147"/>
      <c r="B11" s="148"/>
      <c r="C11" s="9" t="s">
        <v>48</v>
      </c>
      <c r="D11" s="152" t="s">
        <v>49</v>
      </c>
      <c r="E11" s="152"/>
      <c r="F11" s="155"/>
      <c r="G11" s="155"/>
      <c r="H11" s="155"/>
      <c r="I11" s="156"/>
      <c r="K11" s="10"/>
      <c r="L11" s="10"/>
    </row>
    <row r="12" spans="1:14" x14ac:dyDescent="0.2">
      <c r="A12" s="149"/>
      <c r="B12" s="150"/>
      <c r="C12" s="11" t="s">
        <v>50</v>
      </c>
      <c r="D12" s="154">
        <v>0.247</v>
      </c>
      <c r="E12" s="154"/>
      <c r="F12" s="157"/>
      <c r="G12" s="157"/>
      <c r="H12" s="157"/>
      <c r="I12" s="158"/>
      <c r="K12" s="10"/>
      <c r="L12" s="10"/>
    </row>
    <row r="13" spans="1:14" x14ac:dyDescent="0.2">
      <c r="A13" s="140"/>
      <c r="B13" s="140"/>
      <c r="C13" s="140"/>
      <c r="D13" s="140"/>
      <c r="E13" s="140"/>
      <c r="F13" s="140"/>
      <c r="G13" s="140"/>
      <c r="H13" s="140"/>
      <c r="I13" s="140"/>
    </row>
    <row r="14" spans="1:14" x14ac:dyDescent="0.2">
      <c r="A14" s="6" t="s">
        <v>51</v>
      </c>
      <c r="B14" s="6" t="s">
        <v>52</v>
      </c>
      <c r="C14" s="6" t="s">
        <v>53</v>
      </c>
      <c r="D14" s="12" t="s">
        <v>54</v>
      </c>
      <c r="E14" s="13" t="s">
        <v>55</v>
      </c>
      <c r="F14" s="6" t="s">
        <v>56</v>
      </c>
      <c r="G14" s="6" t="s">
        <v>14</v>
      </c>
      <c r="H14" s="6" t="s">
        <v>32</v>
      </c>
      <c r="I14" s="6" t="s">
        <v>57</v>
      </c>
      <c r="K14" s="7"/>
      <c r="L14" s="7"/>
    </row>
    <row r="15" spans="1:14" x14ac:dyDescent="0.2">
      <c r="A15" s="1">
        <v>1</v>
      </c>
      <c r="B15" s="14" t="s">
        <v>58</v>
      </c>
      <c r="C15" s="1">
        <v>20000</v>
      </c>
      <c r="D15" s="141" t="s">
        <v>59</v>
      </c>
      <c r="E15" s="142"/>
      <c r="F15" s="142"/>
      <c r="G15" s="142"/>
      <c r="H15" s="142"/>
      <c r="I15" s="143"/>
    </row>
    <row r="16" spans="1:14" ht="25.5" x14ac:dyDescent="0.2">
      <c r="A16" s="15" t="s">
        <v>60</v>
      </c>
      <c r="B16" s="15" t="s">
        <v>61</v>
      </c>
      <c r="C16" s="2">
        <v>40001</v>
      </c>
      <c r="D16" s="16" t="s">
        <v>3</v>
      </c>
      <c r="E16" s="5">
        <f>'MEMORIAL DE CÁLCULO'!D16</f>
        <v>5822.68</v>
      </c>
      <c r="F16" s="15" t="s">
        <v>62</v>
      </c>
      <c r="G16" s="138">
        <f>(1-$L$1)*K16</f>
        <v>0.48521599999999998</v>
      </c>
      <c r="H16" s="139"/>
      <c r="I16" s="19">
        <f>E16*G16</f>
        <v>2825.2574988800002</v>
      </c>
      <c r="K16" s="130">
        <v>0.59</v>
      </c>
      <c r="L16" s="131"/>
    </row>
    <row r="17" spans="1:14" x14ac:dyDescent="0.2">
      <c r="A17" s="15" t="s">
        <v>63</v>
      </c>
      <c r="B17" s="15" t="s">
        <v>58</v>
      </c>
      <c r="C17" s="2">
        <v>21400</v>
      </c>
      <c r="D17" s="18" t="s">
        <v>64</v>
      </c>
      <c r="E17" s="5">
        <f>'MEMORIAL DE CÁLCULO'!D21</f>
        <v>152.595416</v>
      </c>
      <c r="F17" s="15" t="s">
        <v>65</v>
      </c>
      <c r="G17" s="19">
        <f>(1-$L$1)*K17</f>
        <v>9.0875200000000014</v>
      </c>
      <c r="H17" s="19">
        <f>(1-$L$1)*L17</f>
        <v>0</v>
      </c>
      <c r="I17" s="19">
        <f>E17*(G17+H17)</f>
        <v>1386.7138948083202</v>
      </c>
      <c r="K17" s="17">
        <v>11.05</v>
      </c>
      <c r="L17" s="17">
        <v>0</v>
      </c>
    </row>
    <row r="18" spans="1:14" x14ac:dyDescent="0.2">
      <c r="A18" s="15" t="s">
        <v>66</v>
      </c>
      <c r="B18" s="15" t="s">
        <v>58</v>
      </c>
      <c r="C18" s="2">
        <v>21401</v>
      </c>
      <c r="D18" s="18" t="s">
        <v>67</v>
      </c>
      <c r="E18" s="5">
        <f>'MEMORIAL DE CÁLCULO'!D26</f>
        <v>1086.4934524</v>
      </c>
      <c r="F18" s="15" t="s">
        <v>68</v>
      </c>
      <c r="G18" s="19">
        <f t="shared" ref="G18:G19" si="0">(1-$L$1)*K18</f>
        <v>0.66614400000000007</v>
      </c>
      <c r="H18" s="19">
        <f t="shared" ref="H18:H19" si="1">(1-$L$1)*L18</f>
        <v>0</v>
      </c>
      <c r="I18" s="19">
        <f>E18*(G18+H18)</f>
        <v>723.76109435554565</v>
      </c>
      <c r="K18" s="17">
        <v>0.81</v>
      </c>
      <c r="L18" s="17">
        <v>0</v>
      </c>
    </row>
    <row r="19" spans="1:14" ht="25.5" x14ac:dyDescent="0.2">
      <c r="A19" s="15" t="s">
        <v>69</v>
      </c>
      <c r="B19" s="15" t="s">
        <v>58</v>
      </c>
      <c r="C19" s="2">
        <v>20703</v>
      </c>
      <c r="D19" s="18" t="s">
        <v>70</v>
      </c>
      <c r="E19" s="5">
        <f>'MEMORIAL DE CÁLCULO'!D29</f>
        <v>4542</v>
      </c>
      <c r="F19" s="15" t="s">
        <v>62</v>
      </c>
      <c r="G19" s="19">
        <f t="shared" si="0"/>
        <v>0.23027200000000003</v>
      </c>
      <c r="H19" s="19">
        <f t="shared" si="1"/>
        <v>8.2240000000000008E-2</v>
      </c>
      <c r="I19" s="19">
        <f>E19*(G19+H19)</f>
        <v>1419.429504</v>
      </c>
      <c r="K19" s="17">
        <v>0.28000000000000003</v>
      </c>
      <c r="L19" s="17">
        <v>0.1</v>
      </c>
      <c r="N19" s="27"/>
    </row>
    <row r="20" spans="1:14" ht="25.5" x14ac:dyDescent="0.2">
      <c r="A20" s="15" t="s">
        <v>71</v>
      </c>
      <c r="B20" s="15" t="s">
        <v>72</v>
      </c>
      <c r="C20" s="3">
        <v>10776</v>
      </c>
      <c r="D20" s="18" t="s">
        <v>73</v>
      </c>
      <c r="E20" s="5">
        <f>'MEMORIAL DE CÁLCULO'!D32</f>
        <v>4</v>
      </c>
      <c r="F20" s="15" t="s">
        <v>74</v>
      </c>
      <c r="G20" s="138">
        <v>552.76199999999994</v>
      </c>
      <c r="H20" s="139"/>
      <c r="I20" s="19">
        <f>E20*G20</f>
        <v>2211.0479999999998</v>
      </c>
      <c r="K20" s="130">
        <v>673.59</v>
      </c>
      <c r="L20" s="131"/>
    </row>
    <row r="21" spans="1:14" ht="25.5" x14ac:dyDescent="0.2">
      <c r="A21" s="15" t="s">
        <v>75</v>
      </c>
      <c r="B21" s="15" t="s">
        <v>58</v>
      </c>
      <c r="C21" s="2">
        <v>21301</v>
      </c>
      <c r="D21" s="18" t="s">
        <v>76</v>
      </c>
      <c r="E21" s="5">
        <f>'MEMORIAL DE CÁLCULO'!D36</f>
        <v>3</v>
      </c>
      <c r="F21" s="15" t="s">
        <v>62</v>
      </c>
      <c r="G21" s="19">
        <f>(1-$L$1)*K21</f>
        <v>318.88560000000001</v>
      </c>
      <c r="H21" s="19">
        <f>(1-$L$1)*L21</f>
        <v>2.2533760000000003</v>
      </c>
      <c r="I21" s="19">
        <f>E21*(G21+H21)</f>
        <v>963.4169280000001</v>
      </c>
      <c r="K21" s="17">
        <v>387.75</v>
      </c>
      <c r="L21" s="17">
        <v>2.74</v>
      </c>
    </row>
    <row r="22" spans="1:14" x14ac:dyDescent="0.2">
      <c r="A22" s="132" t="s">
        <v>13</v>
      </c>
      <c r="B22" s="133"/>
      <c r="C22" s="133"/>
      <c r="D22" s="133"/>
      <c r="E22" s="133"/>
      <c r="F22" s="133"/>
      <c r="G22" s="133"/>
      <c r="H22" s="134"/>
      <c r="I22" s="28">
        <f>SUM(I16:I21)</f>
        <v>9529.6269200438655</v>
      </c>
      <c r="K22" s="27"/>
    </row>
    <row r="23" spans="1:14" x14ac:dyDescent="0.2">
      <c r="A23" s="6" t="s">
        <v>51</v>
      </c>
      <c r="B23" s="6" t="s">
        <v>52</v>
      </c>
      <c r="C23" s="6" t="s">
        <v>53</v>
      </c>
      <c r="D23" s="12" t="s">
        <v>54</v>
      </c>
      <c r="E23" s="13" t="s">
        <v>55</v>
      </c>
      <c r="F23" s="6" t="s">
        <v>56</v>
      </c>
      <c r="G23" s="6" t="s">
        <v>14</v>
      </c>
      <c r="H23" s="6" t="s">
        <v>32</v>
      </c>
      <c r="I23" s="6" t="s">
        <v>57</v>
      </c>
      <c r="K23" s="7"/>
      <c r="L23" s="7"/>
    </row>
    <row r="24" spans="1:14" x14ac:dyDescent="0.2">
      <c r="A24" s="1">
        <v>2</v>
      </c>
      <c r="B24" s="14" t="s">
        <v>58</v>
      </c>
      <c r="C24" s="1">
        <v>30000</v>
      </c>
      <c r="D24" s="141" t="s">
        <v>15</v>
      </c>
      <c r="E24" s="142"/>
      <c r="F24" s="142"/>
      <c r="G24" s="142"/>
      <c r="H24" s="142"/>
      <c r="I24" s="143"/>
    </row>
    <row r="25" spans="1:14" x14ac:dyDescent="0.2">
      <c r="A25" s="15" t="s">
        <v>77</v>
      </c>
      <c r="B25" s="15" t="s">
        <v>58</v>
      </c>
      <c r="C25" s="4">
        <v>30101</v>
      </c>
      <c r="D25" s="18" t="s">
        <v>78</v>
      </c>
      <c r="E25" s="5">
        <f>'MEMORIAL DE CÁLCULO'!D42</f>
        <v>174.68039999999999</v>
      </c>
      <c r="F25" s="15" t="s">
        <v>65</v>
      </c>
      <c r="G25" s="19">
        <f t="shared" ref="G25:G26" si="2">(1-$L$1)*K25</f>
        <v>28.307008000000003</v>
      </c>
      <c r="H25" s="19">
        <f t="shared" ref="H25:H26" si="3">(1-$L$1)*L25</f>
        <v>6.9410559999999997</v>
      </c>
      <c r="I25" s="19">
        <f>E25*(G25+H25)</f>
        <v>6157.1459187455994</v>
      </c>
      <c r="K25" s="17">
        <v>34.42</v>
      </c>
      <c r="L25" s="17">
        <v>8.44</v>
      </c>
    </row>
    <row r="26" spans="1:14" x14ac:dyDescent="0.2">
      <c r="A26" s="15" t="s">
        <v>79</v>
      </c>
      <c r="B26" s="15" t="s">
        <v>58</v>
      </c>
      <c r="C26" s="2">
        <v>30105</v>
      </c>
      <c r="D26" s="18" t="s">
        <v>80</v>
      </c>
      <c r="E26" s="5">
        <f>'MEMORIAL DE CÁLCULO'!D46</f>
        <v>45.42</v>
      </c>
      <c r="F26" s="15" t="s">
        <v>65</v>
      </c>
      <c r="G26" s="19">
        <f t="shared" si="2"/>
        <v>69.221407999999997</v>
      </c>
      <c r="H26" s="19">
        <f t="shared" si="3"/>
        <v>6.2666880000000003</v>
      </c>
      <c r="I26" s="19">
        <f>E26*(G26+H26)</f>
        <v>3428.6693203200002</v>
      </c>
      <c r="K26" s="17">
        <v>84.17</v>
      </c>
      <c r="L26" s="17">
        <v>7.62</v>
      </c>
    </row>
    <row r="27" spans="1:14" x14ac:dyDescent="0.2">
      <c r="A27" s="132" t="s">
        <v>13</v>
      </c>
      <c r="B27" s="133"/>
      <c r="C27" s="133"/>
      <c r="D27" s="133"/>
      <c r="E27" s="133"/>
      <c r="F27" s="133"/>
      <c r="G27" s="133"/>
      <c r="H27" s="134"/>
      <c r="I27" s="28">
        <f>SUM(I25:I26)</f>
        <v>9585.8152390655996</v>
      </c>
      <c r="K27" s="27"/>
    </row>
    <row r="28" spans="1:14" x14ac:dyDescent="0.2">
      <c r="A28" s="6" t="s">
        <v>51</v>
      </c>
      <c r="B28" s="6" t="s">
        <v>52</v>
      </c>
      <c r="C28" s="6" t="s">
        <v>53</v>
      </c>
      <c r="D28" s="12" t="s">
        <v>54</v>
      </c>
      <c r="E28" s="13" t="s">
        <v>55</v>
      </c>
      <c r="F28" s="6" t="s">
        <v>56</v>
      </c>
      <c r="G28" s="6" t="s">
        <v>14</v>
      </c>
      <c r="H28" s="6" t="s">
        <v>32</v>
      </c>
      <c r="I28" s="6" t="s">
        <v>57</v>
      </c>
      <c r="K28" s="7"/>
      <c r="L28" s="7"/>
    </row>
    <row r="29" spans="1:14" x14ac:dyDescent="0.2">
      <c r="A29" s="1">
        <v>3</v>
      </c>
      <c r="B29" s="14" t="s">
        <v>58</v>
      </c>
      <c r="C29" s="1">
        <v>40000</v>
      </c>
      <c r="D29" s="141" t="s">
        <v>16</v>
      </c>
      <c r="E29" s="142"/>
      <c r="F29" s="142"/>
      <c r="G29" s="142"/>
      <c r="H29" s="142"/>
      <c r="I29" s="143"/>
    </row>
    <row r="30" spans="1:14" x14ac:dyDescent="0.2">
      <c r="A30" s="15" t="s">
        <v>81</v>
      </c>
      <c r="B30" s="15" t="s">
        <v>58</v>
      </c>
      <c r="C30" s="2">
        <v>40101</v>
      </c>
      <c r="D30" s="18" t="s">
        <v>82</v>
      </c>
      <c r="E30" s="5">
        <f>'MEMORIAL DE CÁLCULO'!D52</f>
        <v>12.27</v>
      </c>
      <c r="F30" s="15" t="s">
        <v>65</v>
      </c>
      <c r="G30" s="19">
        <f t="shared" ref="G30:G31" si="4">(1-$L$1)*K30</f>
        <v>0</v>
      </c>
      <c r="H30" s="19">
        <f t="shared" ref="H30:H31" si="5">(1-$L$1)*L30</f>
        <v>24.729568</v>
      </c>
      <c r="I30" s="19">
        <f t="shared" ref="I30" si="6">E30*(G30+H30)</f>
        <v>303.43179936000001</v>
      </c>
      <c r="K30" s="17">
        <v>0</v>
      </c>
      <c r="L30" s="17">
        <v>30.07</v>
      </c>
    </row>
    <row r="31" spans="1:14" x14ac:dyDescent="0.2">
      <c r="A31" s="15" t="s">
        <v>83</v>
      </c>
      <c r="B31" s="15" t="s">
        <v>58</v>
      </c>
      <c r="C31" s="2">
        <v>40902</v>
      </c>
      <c r="D31" s="18" t="s">
        <v>84</v>
      </c>
      <c r="E31" s="5">
        <f>'MEMORIAL DE CÁLCULO'!D55</f>
        <v>6.1852409638554207</v>
      </c>
      <c r="F31" s="15" t="s">
        <v>65</v>
      </c>
      <c r="G31" s="19">
        <f t="shared" si="4"/>
        <v>0</v>
      </c>
      <c r="H31" s="19">
        <f t="shared" si="5"/>
        <v>16.382208000000002</v>
      </c>
      <c r="I31" s="19">
        <f>E31*(G31+H31)</f>
        <v>101.32790399999999</v>
      </c>
      <c r="K31" s="17">
        <v>0</v>
      </c>
      <c r="L31" s="17">
        <v>19.920000000000002</v>
      </c>
      <c r="N31" s="27"/>
    </row>
    <row r="32" spans="1:14" x14ac:dyDescent="0.2">
      <c r="A32" s="15" t="s">
        <v>85</v>
      </c>
      <c r="B32" s="15" t="s">
        <v>72</v>
      </c>
      <c r="C32" s="3">
        <v>6081</v>
      </c>
      <c r="D32" s="18" t="s">
        <v>86</v>
      </c>
      <c r="E32" s="5">
        <f>'MEMORIAL DE CÁLCULO'!D59</f>
        <v>69.599999999999994</v>
      </c>
      <c r="F32" s="15" t="s">
        <v>65</v>
      </c>
      <c r="G32" s="138">
        <f>(1-$L$1)*K32</f>
        <v>45.273119999999999</v>
      </c>
      <c r="H32" s="139"/>
      <c r="I32" s="19">
        <f>E32*G32</f>
        <v>3151.0091519999996</v>
      </c>
      <c r="K32" s="130">
        <v>55.05</v>
      </c>
      <c r="L32" s="131"/>
    </row>
    <row r="33" spans="1:12" x14ac:dyDescent="0.2">
      <c r="A33" s="15" t="s">
        <v>87</v>
      </c>
      <c r="B33" s="15" t="s">
        <v>58</v>
      </c>
      <c r="C33" s="4">
        <v>41007</v>
      </c>
      <c r="D33" s="18" t="s">
        <v>88</v>
      </c>
      <c r="E33" s="5">
        <f>'MEMORIAL DE CÁLCULO'!D62</f>
        <v>5822.68</v>
      </c>
      <c r="F33" s="15" t="s">
        <v>62</v>
      </c>
      <c r="G33" s="19">
        <f t="shared" ref="G33:G34" si="7">(1-$L$1)*K33</f>
        <v>0.28783999999999998</v>
      </c>
      <c r="H33" s="19">
        <f t="shared" ref="H33:H34" si="8">(1-$L$1)*L33</f>
        <v>0</v>
      </c>
      <c r="I33" s="19">
        <f t="shared" ref="I33:I34" si="9">E33*(G33+H33)</f>
        <v>1676.0002112</v>
      </c>
      <c r="K33" s="17">
        <v>0.35</v>
      </c>
      <c r="L33" s="17">
        <v>0</v>
      </c>
    </row>
    <row r="34" spans="1:12" x14ac:dyDescent="0.2">
      <c r="A34" s="15" t="s">
        <v>89</v>
      </c>
      <c r="B34" s="15" t="s">
        <v>58</v>
      </c>
      <c r="C34" s="4">
        <v>40905</v>
      </c>
      <c r="D34" s="18" t="s">
        <v>90</v>
      </c>
      <c r="E34" s="5">
        <f>'MEMORIAL DE CÁLCULO'!D65</f>
        <v>5822.68</v>
      </c>
      <c r="F34" s="15" t="s">
        <v>62</v>
      </c>
      <c r="G34" s="19">
        <f t="shared" si="7"/>
        <v>8.2240000000000008E-2</v>
      </c>
      <c r="H34" s="19">
        <f t="shared" si="8"/>
        <v>0.23849599999999999</v>
      </c>
      <c r="I34" s="19">
        <f t="shared" si="9"/>
        <v>1867.5430924800003</v>
      </c>
      <c r="K34" s="17">
        <v>0.1</v>
      </c>
      <c r="L34" s="17">
        <v>0.28999999999999998</v>
      </c>
    </row>
    <row r="35" spans="1:12" x14ac:dyDescent="0.2">
      <c r="A35" s="132" t="s">
        <v>13</v>
      </c>
      <c r="B35" s="133"/>
      <c r="C35" s="133"/>
      <c r="D35" s="133"/>
      <c r="E35" s="133"/>
      <c r="F35" s="133"/>
      <c r="G35" s="133"/>
      <c r="H35" s="134"/>
      <c r="I35" s="28">
        <f>SUM(I30:I34)</f>
        <v>7099.3121590399996</v>
      </c>
      <c r="K35" s="27"/>
    </row>
    <row r="36" spans="1:12" x14ac:dyDescent="0.2">
      <c r="A36" s="6" t="s">
        <v>51</v>
      </c>
      <c r="B36" s="6" t="s">
        <v>52</v>
      </c>
      <c r="C36" s="6" t="s">
        <v>53</v>
      </c>
      <c r="D36" s="12" t="s">
        <v>54</v>
      </c>
      <c r="E36" s="13" t="s">
        <v>55</v>
      </c>
      <c r="F36" s="6" t="s">
        <v>56</v>
      </c>
      <c r="G36" s="6" t="s">
        <v>14</v>
      </c>
      <c r="H36" s="6" t="s">
        <v>32</v>
      </c>
      <c r="I36" s="6" t="s">
        <v>57</v>
      </c>
      <c r="K36" s="7"/>
      <c r="L36" s="7"/>
    </row>
    <row r="37" spans="1:12" x14ac:dyDescent="0.2">
      <c r="A37" s="1">
        <v>4</v>
      </c>
      <c r="B37" s="14" t="s">
        <v>58</v>
      </c>
      <c r="C37" s="1">
        <v>50000</v>
      </c>
      <c r="D37" s="141" t="s">
        <v>17</v>
      </c>
      <c r="E37" s="142"/>
      <c r="F37" s="142"/>
      <c r="G37" s="142"/>
      <c r="H37" s="142"/>
      <c r="I37" s="143"/>
    </row>
    <row r="38" spans="1:12" x14ac:dyDescent="0.2">
      <c r="A38" s="15" t="s">
        <v>91</v>
      </c>
      <c r="B38" s="15" t="s">
        <v>58</v>
      </c>
      <c r="C38" s="2">
        <v>50301</v>
      </c>
      <c r="D38" s="18" t="s">
        <v>92</v>
      </c>
      <c r="E38" s="5">
        <f>'MEMORIAL DE CÁLCULO'!D73</f>
        <v>50.7</v>
      </c>
      <c r="F38" s="15" t="s">
        <v>93</v>
      </c>
      <c r="G38" s="19">
        <f t="shared" ref="G38:G43" si="10">(1-$L$1)*K38</f>
        <v>18.018784</v>
      </c>
      <c r="H38" s="19">
        <f t="shared" ref="H38:H43" si="11">(1-$L$1)*L38</f>
        <v>18.750720000000001</v>
      </c>
      <c r="I38" s="19">
        <f t="shared" ref="I38:I43" si="12">E38*(G38+H38)</f>
        <v>1864.2138528</v>
      </c>
      <c r="K38" s="17">
        <v>21.91</v>
      </c>
      <c r="L38" s="17">
        <v>22.8</v>
      </c>
    </row>
    <row r="39" spans="1:12" x14ac:dyDescent="0.2">
      <c r="A39" s="15" t="s">
        <v>94</v>
      </c>
      <c r="B39" s="15" t="s">
        <v>58</v>
      </c>
      <c r="C39" s="2">
        <v>51009</v>
      </c>
      <c r="D39" s="18" t="s">
        <v>95</v>
      </c>
      <c r="E39" s="5">
        <f>'MEMORIAL DE CÁLCULO'!D78</f>
        <v>42.7</v>
      </c>
      <c r="F39" s="15" t="s">
        <v>62</v>
      </c>
      <c r="G39" s="19">
        <f t="shared" si="10"/>
        <v>23.759136000000002</v>
      </c>
      <c r="H39" s="19">
        <f t="shared" si="11"/>
        <v>34.894432000000002</v>
      </c>
      <c r="I39" s="19">
        <f t="shared" si="12"/>
        <v>2504.5073536000004</v>
      </c>
      <c r="K39" s="17">
        <v>28.89</v>
      </c>
      <c r="L39" s="17">
        <v>42.43</v>
      </c>
    </row>
    <row r="40" spans="1:12" x14ac:dyDescent="0.2">
      <c r="A40" s="15" t="s">
        <v>96</v>
      </c>
      <c r="B40" s="15" t="s">
        <v>58</v>
      </c>
      <c r="C40" s="2">
        <v>51030</v>
      </c>
      <c r="D40" s="18" t="s">
        <v>97</v>
      </c>
      <c r="E40" s="5">
        <f>'MEMORIAL DE CÁLCULO'!D82</f>
        <v>3.8100000000000005</v>
      </c>
      <c r="F40" s="15" t="s">
        <v>65</v>
      </c>
      <c r="G40" s="19">
        <f t="shared" si="10"/>
        <v>359.36412800000005</v>
      </c>
      <c r="H40" s="19">
        <f t="shared" si="11"/>
        <v>57.181471999999999</v>
      </c>
      <c r="I40" s="19">
        <f t="shared" si="12"/>
        <v>1587.0387360000004</v>
      </c>
      <c r="K40" s="17">
        <v>436.97</v>
      </c>
      <c r="L40" s="17">
        <v>69.53</v>
      </c>
    </row>
    <row r="41" spans="1:12" x14ac:dyDescent="0.2">
      <c r="A41" s="15" t="s">
        <v>98</v>
      </c>
      <c r="B41" s="15" t="s">
        <v>58</v>
      </c>
      <c r="C41" s="2">
        <v>51026</v>
      </c>
      <c r="D41" s="18" t="s">
        <v>99</v>
      </c>
      <c r="E41" s="5">
        <f>'MEMORIAL DE CÁLCULO'!D86</f>
        <v>3.8100000000000005</v>
      </c>
      <c r="F41" s="15" t="s">
        <v>65</v>
      </c>
      <c r="G41" s="19">
        <f t="shared" si="10"/>
        <v>9.8687999999999998E-2</v>
      </c>
      <c r="H41" s="19">
        <f t="shared" si="11"/>
        <v>28.866240000000001</v>
      </c>
      <c r="I41" s="19">
        <f t="shared" si="12"/>
        <v>110.35637568000001</v>
      </c>
      <c r="K41" s="17">
        <v>0.12</v>
      </c>
      <c r="L41" s="17">
        <v>35.1</v>
      </c>
    </row>
    <row r="42" spans="1:12" x14ac:dyDescent="0.2">
      <c r="A42" s="15" t="s">
        <v>100</v>
      </c>
      <c r="B42" s="15" t="s">
        <v>58</v>
      </c>
      <c r="C42" s="2">
        <v>52004</v>
      </c>
      <c r="D42" s="18" t="s">
        <v>101</v>
      </c>
      <c r="E42" s="5">
        <f>'MEMORIAL DE CÁLCULO'!D91</f>
        <v>134.93200000000002</v>
      </c>
      <c r="F42" s="15" t="s">
        <v>102</v>
      </c>
      <c r="G42" s="19">
        <f t="shared" si="10"/>
        <v>6.5463040000000001</v>
      </c>
      <c r="H42" s="19">
        <f t="shared" si="11"/>
        <v>2.1464639999999999</v>
      </c>
      <c r="I42" s="19">
        <f t="shared" si="12"/>
        <v>1172.9325717760003</v>
      </c>
      <c r="K42" s="17">
        <v>7.96</v>
      </c>
      <c r="L42" s="17">
        <v>2.61</v>
      </c>
    </row>
    <row r="43" spans="1:12" x14ac:dyDescent="0.2">
      <c r="A43" s="15" t="s">
        <v>103</v>
      </c>
      <c r="B43" s="15" t="s">
        <v>58</v>
      </c>
      <c r="C43" s="2">
        <v>52014</v>
      </c>
      <c r="D43" s="18" t="s">
        <v>104</v>
      </c>
      <c r="E43" s="5">
        <f>'MEMORIAL DE CÁLCULO'!D96</f>
        <v>47.345759999999999</v>
      </c>
      <c r="F43" s="15" t="s">
        <v>102</v>
      </c>
      <c r="G43" s="19">
        <f t="shared" si="10"/>
        <v>8.9230400000000003</v>
      </c>
      <c r="H43" s="19">
        <f t="shared" si="11"/>
        <v>1.8832960000000001</v>
      </c>
      <c r="I43" s="19">
        <f t="shared" si="12"/>
        <v>511.63419073535999</v>
      </c>
      <c r="K43" s="17">
        <v>10.85</v>
      </c>
      <c r="L43" s="17">
        <v>2.29</v>
      </c>
    </row>
    <row r="44" spans="1:12" x14ac:dyDescent="0.2">
      <c r="A44" s="132" t="s">
        <v>13</v>
      </c>
      <c r="B44" s="133"/>
      <c r="C44" s="133"/>
      <c r="D44" s="133"/>
      <c r="E44" s="133"/>
      <c r="F44" s="133"/>
      <c r="G44" s="133"/>
      <c r="H44" s="134"/>
      <c r="I44" s="28">
        <f>SUM(I38:I43)</f>
        <v>7750.6830805913614</v>
      </c>
      <c r="K44" s="27"/>
    </row>
    <row r="45" spans="1:12" x14ac:dyDescent="0.2">
      <c r="A45" s="6" t="s">
        <v>51</v>
      </c>
      <c r="B45" s="6" t="s">
        <v>52</v>
      </c>
      <c r="C45" s="6" t="s">
        <v>53</v>
      </c>
      <c r="D45" s="12" t="s">
        <v>54</v>
      </c>
      <c r="E45" s="13" t="s">
        <v>55</v>
      </c>
      <c r="F45" s="6" t="s">
        <v>56</v>
      </c>
      <c r="G45" s="6" t="s">
        <v>14</v>
      </c>
      <c r="H45" s="6" t="s">
        <v>32</v>
      </c>
      <c r="I45" s="6" t="s">
        <v>57</v>
      </c>
      <c r="L45" s="7"/>
    </row>
    <row r="46" spans="1:12" x14ac:dyDescent="0.2">
      <c r="A46" s="1">
        <v>5</v>
      </c>
      <c r="B46" s="14" t="s">
        <v>58</v>
      </c>
      <c r="C46" s="1">
        <v>60000</v>
      </c>
      <c r="D46" s="141" t="s">
        <v>18</v>
      </c>
      <c r="E46" s="142"/>
      <c r="F46" s="142"/>
      <c r="G46" s="142"/>
      <c r="H46" s="142"/>
      <c r="I46" s="143"/>
    </row>
    <row r="47" spans="1:12" x14ac:dyDescent="0.2">
      <c r="A47" s="15" t="s">
        <v>105</v>
      </c>
      <c r="B47" s="15" t="s">
        <v>58</v>
      </c>
      <c r="C47" s="2">
        <v>60210</v>
      </c>
      <c r="D47" s="18" t="s">
        <v>106</v>
      </c>
      <c r="E47" s="5">
        <v>4.41</v>
      </c>
      <c r="F47" s="15" t="s">
        <v>62</v>
      </c>
      <c r="G47" s="19">
        <f t="shared" ref="G47:G51" si="13">(1-$L$1)*K47</f>
        <v>40.355167999999999</v>
      </c>
      <c r="H47" s="19">
        <f t="shared" ref="H47:H51" si="14">(1-$L$1)*L47</f>
        <v>34.400992000000002</v>
      </c>
      <c r="I47" s="19">
        <f t="shared" ref="I47:I51" si="15">E47*(G47+H47)</f>
        <v>329.67466559999997</v>
      </c>
      <c r="K47" s="17">
        <v>49.07</v>
      </c>
      <c r="L47" s="17">
        <v>41.83</v>
      </c>
    </row>
    <row r="48" spans="1:12" x14ac:dyDescent="0.2">
      <c r="A48" s="15" t="s">
        <v>107</v>
      </c>
      <c r="B48" s="15" t="s">
        <v>58</v>
      </c>
      <c r="C48" s="2">
        <v>60304</v>
      </c>
      <c r="D48" s="18" t="s">
        <v>108</v>
      </c>
      <c r="E48" s="5">
        <v>56.41</v>
      </c>
      <c r="F48" s="15" t="s">
        <v>102</v>
      </c>
      <c r="G48" s="19">
        <f t="shared" si="13"/>
        <v>6.5463040000000001</v>
      </c>
      <c r="H48" s="19">
        <f t="shared" si="14"/>
        <v>2.1464639999999999</v>
      </c>
      <c r="I48" s="19">
        <f t="shared" si="15"/>
        <v>490.35904288</v>
      </c>
      <c r="K48" s="17">
        <v>7.96</v>
      </c>
      <c r="L48" s="17">
        <v>2.61</v>
      </c>
    </row>
    <row r="49" spans="1:12" x14ac:dyDescent="0.2">
      <c r="A49" s="15" t="s">
        <v>109</v>
      </c>
      <c r="B49" s="15" t="s">
        <v>58</v>
      </c>
      <c r="C49" s="2">
        <v>60314</v>
      </c>
      <c r="D49" s="18" t="s">
        <v>110</v>
      </c>
      <c r="E49" s="5">
        <v>17.59</v>
      </c>
      <c r="F49" s="15" t="s">
        <v>102</v>
      </c>
      <c r="G49" s="19">
        <f t="shared" si="13"/>
        <v>8.9230400000000003</v>
      </c>
      <c r="H49" s="19">
        <f t="shared" si="14"/>
        <v>1.8832960000000001</v>
      </c>
      <c r="I49" s="19">
        <f t="shared" si="15"/>
        <v>190.08345023999999</v>
      </c>
      <c r="K49" s="17">
        <v>10.85</v>
      </c>
      <c r="L49" s="17">
        <v>2.29</v>
      </c>
    </row>
    <row r="50" spans="1:12" x14ac:dyDescent="0.2">
      <c r="A50" s="15" t="s">
        <v>111</v>
      </c>
      <c r="B50" s="15" t="s">
        <v>58</v>
      </c>
      <c r="C50" s="2">
        <v>60517</v>
      </c>
      <c r="D50" s="18" t="s">
        <v>97</v>
      </c>
      <c r="E50" s="5">
        <v>0.28999999999999998</v>
      </c>
      <c r="F50" s="15" t="s">
        <v>65</v>
      </c>
      <c r="G50" s="19">
        <f t="shared" si="13"/>
        <v>359.36412800000005</v>
      </c>
      <c r="H50" s="19">
        <f t="shared" si="14"/>
        <v>57.181471999999999</v>
      </c>
      <c r="I50" s="19">
        <f t="shared" si="15"/>
        <v>120.798224</v>
      </c>
      <c r="K50" s="17">
        <v>436.97</v>
      </c>
      <c r="L50" s="17">
        <v>69.53</v>
      </c>
    </row>
    <row r="51" spans="1:12" x14ac:dyDescent="0.2">
      <c r="A51" s="15" t="s">
        <v>112</v>
      </c>
      <c r="B51" s="15" t="s">
        <v>58</v>
      </c>
      <c r="C51" s="2">
        <v>60801</v>
      </c>
      <c r="D51" s="18" t="s">
        <v>113</v>
      </c>
      <c r="E51" s="5">
        <v>0.28999999999999998</v>
      </c>
      <c r="F51" s="15" t="s">
        <v>65</v>
      </c>
      <c r="G51" s="19">
        <f t="shared" si="13"/>
        <v>0</v>
      </c>
      <c r="H51" s="19">
        <f t="shared" si="14"/>
        <v>34.639488</v>
      </c>
      <c r="I51" s="19">
        <f t="shared" si="15"/>
        <v>10.045451519999999</v>
      </c>
      <c r="K51" s="17">
        <v>0</v>
      </c>
      <c r="L51" s="17">
        <v>42.12</v>
      </c>
    </row>
    <row r="52" spans="1:12" x14ac:dyDescent="0.2">
      <c r="A52" s="132" t="s">
        <v>13</v>
      </c>
      <c r="B52" s="133"/>
      <c r="C52" s="133"/>
      <c r="D52" s="133"/>
      <c r="E52" s="133"/>
      <c r="F52" s="133"/>
      <c r="G52" s="133"/>
      <c r="H52" s="134"/>
      <c r="I52" s="28">
        <f>SUM(I47:I51)</f>
        <v>1140.9608342399997</v>
      </c>
      <c r="K52" s="27"/>
    </row>
    <row r="53" spans="1:12" x14ac:dyDescent="0.2">
      <c r="A53" s="6" t="s">
        <v>51</v>
      </c>
      <c r="B53" s="6" t="s">
        <v>52</v>
      </c>
      <c r="C53" s="6" t="s">
        <v>53</v>
      </c>
      <c r="D53" s="12" t="s">
        <v>54</v>
      </c>
      <c r="E53" s="13" t="s">
        <v>55</v>
      </c>
      <c r="F53" s="6" t="s">
        <v>56</v>
      </c>
      <c r="G53" s="6" t="s">
        <v>14</v>
      </c>
      <c r="H53" s="6" t="s">
        <v>32</v>
      </c>
      <c r="I53" s="6" t="s">
        <v>57</v>
      </c>
      <c r="K53" s="7"/>
      <c r="L53" s="7"/>
    </row>
    <row r="54" spans="1:12" x14ac:dyDescent="0.2">
      <c r="A54" s="1">
        <v>6</v>
      </c>
      <c r="B54" s="14" t="s">
        <v>58</v>
      </c>
      <c r="C54" s="1">
        <v>70000</v>
      </c>
      <c r="D54" s="141" t="s">
        <v>19</v>
      </c>
      <c r="E54" s="142"/>
      <c r="F54" s="142"/>
      <c r="G54" s="142"/>
      <c r="H54" s="142"/>
      <c r="I54" s="143"/>
    </row>
    <row r="55" spans="1:12" x14ac:dyDescent="0.2">
      <c r="A55" s="15" t="s">
        <v>114</v>
      </c>
      <c r="B55" s="15" t="s">
        <v>58</v>
      </c>
      <c r="C55" s="2">
        <v>71197</v>
      </c>
      <c r="D55" s="18" t="s">
        <v>115</v>
      </c>
      <c r="E55" s="5">
        <v>338.81</v>
      </c>
      <c r="F55" s="15" t="s">
        <v>93</v>
      </c>
      <c r="G55" s="19">
        <f t="shared" ref="G55:G65" si="16">(1-$L$1)*K55</f>
        <v>3.018208</v>
      </c>
      <c r="H55" s="19">
        <f t="shared" ref="H55:H65" si="17">(1-$L$1)*L55</f>
        <v>9.9345920000000003</v>
      </c>
      <c r="I55" s="19">
        <f t="shared" ref="I55:I65" si="18">E55*(G55+H55)</f>
        <v>4388.538168</v>
      </c>
      <c r="K55" s="17">
        <v>3.67</v>
      </c>
      <c r="L55" s="17">
        <v>12.08</v>
      </c>
    </row>
    <row r="56" spans="1:12" x14ac:dyDescent="0.2">
      <c r="A56" s="15" t="s">
        <v>116</v>
      </c>
      <c r="B56" s="15" t="s">
        <v>58</v>
      </c>
      <c r="C56" s="2">
        <v>71195</v>
      </c>
      <c r="D56" s="18" t="s">
        <v>117</v>
      </c>
      <c r="E56" s="5">
        <v>172.8</v>
      </c>
      <c r="F56" s="15" t="s">
        <v>93</v>
      </c>
      <c r="G56" s="19">
        <f t="shared" si="16"/>
        <v>2.6645760000000003</v>
      </c>
      <c r="H56" s="19">
        <f t="shared" si="17"/>
        <v>5.3620479999999997</v>
      </c>
      <c r="I56" s="19">
        <f t="shared" si="18"/>
        <v>1387.0006272000001</v>
      </c>
      <c r="K56" s="17">
        <v>3.24</v>
      </c>
      <c r="L56" s="17">
        <v>6.52</v>
      </c>
    </row>
    <row r="57" spans="1:12" x14ac:dyDescent="0.2">
      <c r="A57" s="15" t="s">
        <v>118</v>
      </c>
      <c r="B57" s="15" t="s">
        <v>58</v>
      </c>
      <c r="C57" s="2">
        <v>70509</v>
      </c>
      <c r="D57" s="18" t="s">
        <v>119</v>
      </c>
      <c r="E57" s="5">
        <v>61.52</v>
      </c>
      <c r="F57" s="15" t="s">
        <v>93</v>
      </c>
      <c r="G57" s="19">
        <f t="shared" si="16"/>
        <v>7.8456959999999993</v>
      </c>
      <c r="H57" s="19">
        <f t="shared" si="17"/>
        <v>1.8832960000000001</v>
      </c>
      <c r="I57" s="19">
        <f t="shared" si="18"/>
        <v>598.52758784000002</v>
      </c>
      <c r="K57" s="17">
        <v>9.5399999999999991</v>
      </c>
      <c r="L57" s="17">
        <v>2.29</v>
      </c>
    </row>
    <row r="58" spans="1:12" x14ac:dyDescent="0.2">
      <c r="A58" s="15" t="s">
        <v>120</v>
      </c>
      <c r="B58" s="15" t="s">
        <v>58</v>
      </c>
      <c r="C58" s="2">
        <v>70565</v>
      </c>
      <c r="D58" s="18" t="s">
        <v>121</v>
      </c>
      <c r="E58" s="5">
        <v>213.79</v>
      </c>
      <c r="F58" s="15" t="s">
        <v>93</v>
      </c>
      <c r="G58" s="19">
        <f t="shared" si="16"/>
        <v>4.0544320000000003</v>
      </c>
      <c r="H58" s="19">
        <f t="shared" si="17"/>
        <v>1.7434880000000001</v>
      </c>
      <c r="I58" s="19">
        <f t="shared" si="18"/>
        <v>1239.5373168000001</v>
      </c>
      <c r="K58" s="17">
        <v>4.93</v>
      </c>
      <c r="L58" s="17">
        <v>2.12</v>
      </c>
    </row>
    <row r="59" spans="1:12" x14ac:dyDescent="0.2">
      <c r="A59" s="15" t="s">
        <v>122</v>
      </c>
      <c r="B59" s="15" t="s">
        <v>58</v>
      </c>
      <c r="C59" s="2">
        <v>70564</v>
      </c>
      <c r="D59" s="18" t="s">
        <v>123</v>
      </c>
      <c r="E59" s="5">
        <v>146.38999999999999</v>
      </c>
      <c r="F59" s="15" t="s">
        <v>93</v>
      </c>
      <c r="G59" s="19">
        <f t="shared" si="16"/>
        <v>3.0264320000000002</v>
      </c>
      <c r="H59" s="19">
        <f t="shared" si="17"/>
        <v>1.611904</v>
      </c>
      <c r="I59" s="19">
        <f t="shared" si="18"/>
        <v>679.00600703999999</v>
      </c>
      <c r="K59" s="17">
        <v>3.68</v>
      </c>
      <c r="L59" s="17">
        <v>1.96</v>
      </c>
    </row>
    <row r="60" spans="1:12" x14ac:dyDescent="0.2">
      <c r="A60" s="15" t="s">
        <v>124</v>
      </c>
      <c r="B60" s="15" t="s">
        <v>58</v>
      </c>
      <c r="C60" s="2">
        <v>71381</v>
      </c>
      <c r="D60" s="18" t="s">
        <v>125</v>
      </c>
      <c r="E60" s="5">
        <v>14</v>
      </c>
      <c r="F60" s="15" t="s">
        <v>126</v>
      </c>
      <c r="G60" s="19">
        <f t="shared" si="16"/>
        <v>87.939232000000004</v>
      </c>
      <c r="H60" s="19">
        <f t="shared" si="17"/>
        <v>10.740544</v>
      </c>
      <c r="I60" s="19">
        <f t="shared" si="18"/>
        <v>1381.5168640000002</v>
      </c>
      <c r="K60" s="17">
        <v>106.93</v>
      </c>
      <c r="L60" s="17">
        <v>13.06</v>
      </c>
    </row>
    <row r="61" spans="1:12" x14ac:dyDescent="0.2">
      <c r="A61" s="15" t="s">
        <v>127</v>
      </c>
      <c r="B61" s="15" t="s">
        <v>58</v>
      </c>
      <c r="C61" s="2">
        <v>71821</v>
      </c>
      <c r="D61" s="18" t="s">
        <v>128</v>
      </c>
      <c r="E61" s="5">
        <v>1</v>
      </c>
      <c r="F61" s="15" t="s">
        <v>126</v>
      </c>
      <c r="G61" s="19">
        <f t="shared" si="16"/>
        <v>906.44105600000012</v>
      </c>
      <c r="H61" s="19">
        <f t="shared" si="17"/>
        <v>61.104320000000001</v>
      </c>
      <c r="I61" s="19">
        <f t="shared" si="18"/>
        <v>967.54537600000015</v>
      </c>
      <c r="K61" s="17">
        <v>1102.19</v>
      </c>
      <c r="L61" s="17">
        <v>74.3</v>
      </c>
    </row>
    <row r="62" spans="1:12" x14ac:dyDescent="0.2">
      <c r="A62" s="15" t="s">
        <v>129</v>
      </c>
      <c r="B62" s="15" t="s">
        <v>58</v>
      </c>
      <c r="C62" s="2">
        <v>72320</v>
      </c>
      <c r="D62" s="18" t="s">
        <v>130</v>
      </c>
      <c r="E62" s="5">
        <v>3</v>
      </c>
      <c r="F62" s="15" t="s">
        <v>126</v>
      </c>
      <c r="G62" s="19">
        <f t="shared" si="16"/>
        <v>25.420384000000002</v>
      </c>
      <c r="H62" s="19">
        <f t="shared" si="17"/>
        <v>26.843136000000001</v>
      </c>
      <c r="I62" s="19">
        <f t="shared" si="18"/>
        <v>156.79056</v>
      </c>
      <c r="K62" s="17">
        <v>30.91</v>
      </c>
      <c r="L62" s="17">
        <v>32.64</v>
      </c>
    </row>
    <row r="63" spans="1:12" x14ac:dyDescent="0.2">
      <c r="A63" s="15" t="s">
        <v>131</v>
      </c>
      <c r="B63" s="15" t="s">
        <v>58</v>
      </c>
      <c r="C63" s="2">
        <v>70709</v>
      </c>
      <c r="D63" s="18" t="s">
        <v>132</v>
      </c>
      <c r="E63" s="5">
        <v>13</v>
      </c>
      <c r="F63" s="15" t="s">
        <v>126</v>
      </c>
      <c r="G63" s="19">
        <f t="shared" si="16"/>
        <v>19.07968</v>
      </c>
      <c r="H63" s="19">
        <f t="shared" si="17"/>
        <v>26.218112000000001</v>
      </c>
      <c r="I63" s="19">
        <f t="shared" si="18"/>
        <v>588.87129600000003</v>
      </c>
      <c r="K63" s="17">
        <v>23.2</v>
      </c>
      <c r="L63" s="17">
        <v>31.88</v>
      </c>
    </row>
    <row r="64" spans="1:12" x14ac:dyDescent="0.2">
      <c r="A64" s="15" t="s">
        <v>133</v>
      </c>
      <c r="B64" s="15" t="s">
        <v>58</v>
      </c>
      <c r="C64" s="2">
        <v>81829</v>
      </c>
      <c r="D64" s="18" t="s">
        <v>134</v>
      </c>
      <c r="E64" s="5">
        <v>0.52</v>
      </c>
      <c r="F64" s="15" t="s">
        <v>62</v>
      </c>
      <c r="G64" s="19">
        <f t="shared" si="16"/>
        <v>61.383935999999999</v>
      </c>
      <c r="H64" s="19">
        <f t="shared" si="17"/>
        <v>13.429791999999999</v>
      </c>
      <c r="I64" s="19">
        <f t="shared" si="18"/>
        <v>38.903138560000002</v>
      </c>
      <c r="K64" s="17">
        <v>74.64</v>
      </c>
      <c r="L64" s="17">
        <v>16.329999999999998</v>
      </c>
    </row>
    <row r="65" spans="1:12" ht="25.5" x14ac:dyDescent="0.2">
      <c r="A65" s="15" t="s">
        <v>135</v>
      </c>
      <c r="B65" s="15" t="s">
        <v>58</v>
      </c>
      <c r="C65" s="2">
        <v>71991</v>
      </c>
      <c r="D65" s="18" t="s">
        <v>136</v>
      </c>
      <c r="E65" s="5">
        <v>13</v>
      </c>
      <c r="F65" s="15" t="s">
        <v>126</v>
      </c>
      <c r="G65" s="19">
        <f t="shared" si="16"/>
        <v>1076.135072</v>
      </c>
      <c r="H65" s="19">
        <f t="shared" si="17"/>
        <v>15.165056000000002</v>
      </c>
      <c r="I65" s="19">
        <f t="shared" si="18"/>
        <v>14186.901664000001</v>
      </c>
      <c r="K65" s="17">
        <v>1308.53</v>
      </c>
      <c r="L65" s="17">
        <v>18.440000000000001</v>
      </c>
    </row>
    <row r="66" spans="1:12" ht="25.5" x14ac:dyDescent="0.2">
      <c r="A66" s="15" t="s">
        <v>137</v>
      </c>
      <c r="B66" s="15" t="s">
        <v>138</v>
      </c>
      <c r="C66" s="2">
        <v>101657</v>
      </c>
      <c r="D66" s="18" t="s">
        <v>139</v>
      </c>
      <c r="E66" s="5">
        <v>28</v>
      </c>
      <c r="F66" s="15" t="s">
        <v>126</v>
      </c>
      <c r="G66" s="138">
        <f t="shared" ref="G66:G69" si="19">(1-$L$1)*K66</f>
        <v>374.57030399999996</v>
      </c>
      <c r="H66" s="139"/>
      <c r="I66" s="19">
        <f>E66*G66</f>
        <v>10487.968511999999</v>
      </c>
      <c r="K66" s="130">
        <v>455.46</v>
      </c>
      <c r="L66" s="131"/>
    </row>
    <row r="67" spans="1:12" ht="25.5" x14ac:dyDescent="0.2">
      <c r="A67" s="15" t="s">
        <v>140</v>
      </c>
      <c r="B67" s="15" t="s">
        <v>138</v>
      </c>
      <c r="C67" s="2">
        <v>101658</v>
      </c>
      <c r="D67" s="18" t="s">
        <v>141</v>
      </c>
      <c r="E67" s="5">
        <v>12</v>
      </c>
      <c r="F67" s="15" t="s">
        <v>142</v>
      </c>
      <c r="G67" s="138">
        <f t="shared" si="19"/>
        <v>484.31135999999998</v>
      </c>
      <c r="H67" s="139"/>
      <c r="I67" s="19">
        <f>E67*G67</f>
        <v>5811.73632</v>
      </c>
      <c r="K67" s="130">
        <v>588.9</v>
      </c>
      <c r="L67" s="131"/>
    </row>
    <row r="68" spans="1:12" x14ac:dyDescent="0.2">
      <c r="A68" s="15" t="s">
        <v>143</v>
      </c>
      <c r="B68" s="15" t="s">
        <v>58</v>
      </c>
      <c r="C68" s="2">
        <v>72369</v>
      </c>
      <c r="D68" s="18" t="s">
        <v>144</v>
      </c>
      <c r="E68" s="5">
        <v>7</v>
      </c>
      <c r="F68" s="15" t="s">
        <v>126</v>
      </c>
      <c r="G68" s="19">
        <f t="shared" si="19"/>
        <v>160.26931200000001</v>
      </c>
      <c r="H68" s="19">
        <f t="shared" ref="H68:H69" si="20">(1-$L$1)*L68</f>
        <v>6.7107840000000003</v>
      </c>
      <c r="I68" s="19">
        <f t="shared" ref="I68:I69" si="21">E68*(G68+H68)</f>
        <v>1168.860672</v>
      </c>
      <c r="K68" s="17">
        <v>194.88</v>
      </c>
      <c r="L68" s="17">
        <v>8.16</v>
      </c>
    </row>
    <row r="69" spans="1:12" x14ac:dyDescent="0.2">
      <c r="A69" s="15" t="s">
        <v>145</v>
      </c>
      <c r="B69" s="15" t="s">
        <v>58</v>
      </c>
      <c r="C69" s="2">
        <v>72367</v>
      </c>
      <c r="D69" s="18" t="s">
        <v>146</v>
      </c>
      <c r="E69" s="5">
        <v>6</v>
      </c>
      <c r="F69" s="15" t="s">
        <v>126</v>
      </c>
      <c r="G69" s="19">
        <f t="shared" si="19"/>
        <v>124.67583999999999</v>
      </c>
      <c r="H69" s="19">
        <f t="shared" si="20"/>
        <v>6.7107840000000003</v>
      </c>
      <c r="I69" s="19">
        <f t="shared" si="21"/>
        <v>788.3197439999999</v>
      </c>
      <c r="K69" s="17">
        <v>151.6</v>
      </c>
      <c r="L69" s="17">
        <v>8.16</v>
      </c>
    </row>
    <row r="70" spans="1:12" ht="25.5" x14ac:dyDescent="0.2">
      <c r="A70" s="15" t="s">
        <v>147</v>
      </c>
      <c r="B70" s="15" t="s">
        <v>138</v>
      </c>
      <c r="C70" s="2">
        <v>101636</v>
      </c>
      <c r="D70" s="18" t="s">
        <v>148</v>
      </c>
      <c r="E70" s="5">
        <v>9</v>
      </c>
      <c r="F70" s="15" t="s">
        <v>126</v>
      </c>
      <c r="G70" s="138">
        <f>(1-$L$1)*K70</f>
        <v>111.575008</v>
      </c>
      <c r="H70" s="139"/>
      <c r="I70" s="19">
        <f>E70*G70</f>
        <v>1004.175072</v>
      </c>
      <c r="K70" s="130">
        <v>135.66999999999999</v>
      </c>
      <c r="L70" s="131"/>
    </row>
    <row r="71" spans="1:12" ht="25.5" x14ac:dyDescent="0.2">
      <c r="A71" s="15" t="s">
        <v>149</v>
      </c>
      <c r="B71" s="15" t="s">
        <v>138</v>
      </c>
      <c r="C71" s="2">
        <v>101659</v>
      </c>
      <c r="D71" s="18" t="s">
        <v>150</v>
      </c>
      <c r="E71" s="5">
        <v>13</v>
      </c>
      <c r="F71" s="15" t="s">
        <v>126</v>
      </c>
      <c r="G71" s="138">
        <f>(1-$L$1)*K71</f>
        <v>552.56233599999996</v>
      </c>
      <c r="H71" s="139"/>
      <c r="I71" s="19">
        <f>E71*G71</f>
        <v>7183.3103679999995</v>
      </c>
      <c r="K71" s="130">
        <v>671.89</v>
      </c>
      <c r="L71" s="131"/>
    </row>
    <row r="72" spans="1:12" x14ac:dyDescent="0.2">
      <c r="A72" s="15" t="s">
        <v>151</v>
      </c>
      <c r="B72" s="15" t="s">
        <v>72</v>
      </c>
      <c r="C72" s="2">
        <v>39390</v>
      </c>
      <c r="D72" s="18" t="s">
        <v>152</v>
      </c>
      <c r="E72" s="5">
        <v>12</v>
      </c>
      <c r="F72" s="15" t="s">
        <v>126</v>
      </c>
      <c r="G72" s="138">
        <f>(1-$L$1)*K72</f>
        <v>25.741120000000002</v>
      </c>
      <c r="H72" s="139"/>
      <c r="I72" s="19">
        <f>E72*(G72+H72)</f>
        <v>308.89344000000006</v>
      </c>
      <c r="K72" s="130">
        <v>31.3</v>
      </c>
      <c r="L72" s="131"/>
    </row>
    <row r="73" spans="1:12" x14ac:dyDescent="0.2">
      <c r="A73" s="132" t="s">
        <v>13</v>
      </c>
      <c r="B73" s="133"/>
      <c r="C73" s="133"/>
      <c r="D73" s="133"/>
      <c r="E73" s="133"/>
      <c r="F73" s="133"/>
      <c r="G73" s="133"/>
      <c r="H73" s="134"/>
      <c r="I73" s="28">
        <f>SUM(I55:I72)</f>
        <v>52366.402733439994</v>
      </c>
      <c r="K73" s="27"/>
    </row>
    <row r="74" spans="1:12" x14ac:dyDescent="0.2">
      <c r="A74" s="6" t="s">
        <v>51</v>
      </c>
      <c r="B74" s="6" t="s">
        <v>52</v>
      </c>
      <c r="C74" s="6" t="s">
        <v>53</v>
      </c>
      <c r="D74" s="12" t="s">
        <v>54</v>
      </c>
      <c r="E74" s="13" t="s">
        <v>55</v>
      </c>
      <c r="F74" s="6" t="s">
        <v>56</v>
      </c>
      <c r="G74" s="6" t="s">
        <v>14</v>
      </c>
      <c r="H74" s="6" t="s">
        <v>32</v>
      </c>
      <c r="I74" s="6" t="s">
        <v>57</v>
      </c>
      <c r="K74" s="7"/>
      <c r="L74" s="7"/>
    </row>
    <row r="75" spans="1:12" x14ac:dyDescent="0.2">
      <c r="A75" s="1">
        <v>7</v>
      </c>
      <c r="B75" s="14" t="s">
        <v>58</v>
      </c>
      <c r="C75" s="1">
        <v>80000</v>
      </c>
      <c r="D75" s="141" t="s">
        <v>20</v>
      </c>
      <c r="E75" s="142"/>
      <c r="F75" s="142"/>
      <c r="G75" s="142"/>
      <c r="H75" s="142"/>
      <c r="I75" s="143"/>
    </row>
    <row r="76" spans="1:12" x14ac:dyDescent="0.2">
      <c r="A76" s="15" t="s">
        <v>153</v>
      </c>
      <c r="B76" s="15" t="s">
        <v>58</v>
      </c>
      <c r="C76" s="2">
        <v>81815</v>
      </c>
      <c r="D76" s="18" t="s">
        <v>154</v>
      </c>
      <c r="E76" s="5">
        <v>1</v>
      </c>
      <c r="F76" s="15" t="s">
        <v>126</v>
      </c>
      <c r="G76" s="19">
        <f t="shared" ref="G76:G77" si="22">(1-$L$1)*K76</f>
        <v>146.91353599999999</v>
      </c>
      <c r="H76" s="19">
        <f t="shared" ref="H76:H77" si="23">(1-$L$1)*L76</f>
        <v>92.766720000000007</v>
      </c>
      <c r="I76" s="19">
        <f t="shared" ref="I76:I77" si="24">E76*(G76+H76)</f>
        <v>239.68025599999999</v>
      </c>
      <c r="K76" s="17">
        <v>178.64</v>
      </c>
      <c r="L76" s="17">
        <v>112.8</v>
      </c>
    </row>
    <row r="77" spans="1:12" x14ac:dyDescent="0.2">
      <c r="A77" s="15" t="s">
        <v>155</v>
      </c>
      <c r="B77" s="15" t="s">
        <v>58</v>
      </c>
      <c r="C77" s="2">
        <v>81811</v>
      </c>
      <c r="D77" s="18" t="s">
        <v>156</v>
      </c>
      <c r="E77" s="5">
        <v>1</v>
      </c>
      <c r="F77" s="15" t="s">
        <v>126</v>
      </c>
      <c r="G77" s="19">
        <f t="shared" si="22"/>
        <v>95.834271999999999</v>
      </c>
      <c r="H77" s="19">
        <f t="shared" si="23"/>
        <v>13.429791999999999</v>
      </c>
      <c r="I77" s="19">
        <f t="shared" si="24"/>
        <v>109.26406399999999</v>
      </c>
      <c r="K77" s="17">
        <v>116.53</v>
      </c>
      <c r="L77" s="17">
        <v>16.329999999999998</v>
      </c>
    </row>
    <row r="78" spans="1:12" x14ac:dyDescent="0.2">
      <c r="A78" s="15" t="s">
        <v>157</v>
      </c>
      <c r="B78" s="15" t="s">
        <v>158</v>
      </c>
      <c r="C78" s="15" t="s">
        <v>159</v>
      </c>
      <c r="D78" s="18" t="s">
        <v>160</v>
      </c>
      <c r="E78" s="5">
        <v>1</v>
      </c>
      <c r="F78" s="15" t="s">
        <v>126</v>
      </c>
      <c r="G78" s="138">
        <f>(1-$L$1)*K78</f>
        <v>169318.56572800002</v>
      </c>
      <c r="H78" s="139"/>
      <c r="I78" s="19">
        <f>E78*G78</f>
        <v>169318.56572800002</v>
      </c>
      <c r="K78" s="136">
        <v>205883.47</v>
      </c>
      <c r="L78" s="137"/>
    </row>
    <row r="79" spans="1:12" x14ac:dyDescent="0.2">
      <c r="A79" s="132" t="s">
        <v>13</v>
      </c>
      <c r="B79" s="133"/>
      <c r="C79" s="133"/>
      <c r="D79" s="133"/>
      <c r="E79" s="133"/>
      <c r="F79" s="133"/>
      <c r="G79" s="133"/>
      <c r="H79" s="134"/>
      <c r="I79" s="28">
        <f>SUM(I76:I78)</f>
        <v>169667.51004800003</v>
      </c>
      <c r="K79" s="27">
        <v>103153.88499999999</v>
      </c>
    </row>
    <row r="80" spans="1:12" x14ac:dyDescent="0.2">
      <c r="A80" s="6" t="s">
        <v>51</v>
      </c>
      <c r="B80" s="6" t="s">
        <v>52</v>
      </c>
      <c r="C80" s="6" t="s">
        <v>53</v>
      </c>
      <c r="D80" s="12" t="s">
        <v>54</v>
      </c>
      <c r="E80" s="13" t="s">
        <v>55</v>
      </c>
      <c r="F80" s="6" t="s">
        <v>56</v>
      </c>
      <c r="G80" s="6" t="s">
        <v>14</v>
      </c>
      <c r="H80" s="6" t="s">
        <v>32</v>
      </c>
      <c r="I80" s="6" t="s">
        <v>57</v>
      </c>
      <c r="K80" s="7"/>
      <c r="L80" s="7"/>
    </row>
    <row r="81" spans="1:12" x14ac:dyDescent="0.2">
      <c r="A81" s="1">
        <v>8</v>
      </c>
      <c r="B81" s="14" t="s">
        <v>58</v>
      </c>
      <c r="C81" s="1">
        <v>1000000</v>
      </c>
      <c r="D81" s="141" t="s">
        <v>21</v>
      </c>
      <c r="E81" s="142"/>
      <c r="F81" s="142"/>
      <c r="G81" s="142"/>
      <c r="H81" s="142"/>
      <c r="I81" s="143"/>
    </row>
    <row r="82" spans="1:12" ht="25.5" x14ac:dyDescent="0.2">
      <c r="A82" s="15" t="s">
        <v>161</v>
      </c>
      <c r="B82" s="15" t="s">
        <v>138</v>
      </c>
      <c r="C82" s="2">
        <v>103324</v>
      </c>
      <c r="D82" s="18" t="s">
        <v>162</v>
      </c>
      <c r="E82" s="5">
        <v>59.78</v>
      </c>
      <c r="F82" s="15" t="s">
        <v>62</v>
      </c>
      <c r="G82" s="138">
        <f>(1-$L$1)*K82</f>
        <v>64.903807999999998</v>
      </c>
      <c r="H82" s="139"/>
      <c r="I82" s="19">
        <f>E82*G82</f>
        <v>3879.9496422399998</v>
      </c>
      <c r="K82" s="130">
        <v>78.92</v>
      </c>
      <c r="L82" s="131"/>
    </row>
    <row r="83" spans="1:12" x14ac:dyDescent="0.2">
      <c r="A83" s="132" t="s">
        <v>13</v>
      </c>
      <c r="B83" s="133"/>
      <c r="C83" s="133"/>
      <c r="D83" s="133"/>
      <c r="E83" s="133"/>
      <c r="F83" s="133"/>
      <c r="G83" s="133"/>
      <c r="H83" s="134"/>
      <c r="I83" s="28">
        <f>SUM(I82)</f>
        <v>3879.9496422399998</v>
      </c>
      <c r="K83" s="27"/>
    </row>
    <row r="84" spans="1:12" x14ac:dyDescent="0.2">
      <c r="A84" s="6" t="s">
        <v>51</v>
      </c>
      <c r="B84" s="6" t="s">
        <v>52</v>
      </c>
      <c r="C84" s="6" t="s">
        <v>53</v>
      </c>
      <c r="D84" s="12" t="s">
        <v>54</v>
      </c>
      <c r="E84" s="13" t="s">
        <v>55</v>
      </c>
      <c r="F84" s="6" t="s">
        <v>56</v>
      </c>
      <c r="G84" s="6" t="s">
        <v>14</v>
      </c>
      <c r="H84" s="6" t="s">
        <v>32</v>
      </c>
      <c r="I84" s="6" t="s">
        <v>57</v>
      </c>
      <c r="K84" s="7"/>
      <c r="L84" s="7"/>
    </row>
    <row r="85" spans="1:12" x14ac:dyDescent="0.2">
      <c r="A85" s="1">
        <v>9</v>
      </c>
      <c r="B85" s="14" t="s">
        <v>58</v>
      </c>
      <c r="C85" s="1">
        <v>120000</v>
      </c>
      <c r="D85" s="141" t="s">
        <v>22</v>
      </c>
      <c r="E85" s="142"/>
      <c r="F85" s="142"/>
      <c r="G85" s="142"/>
      <c r="H85" s="142"/>
      <c r="I85" s="143"/>
    </row>
    <row r="86" spans="1:12" x14ac:dyDescent="0.2">
      <c r="A86" s="15" t="s">
        <v>163</v>
      </c>
      <c r="B86" s="15" t="s">
        <v>58</v>
      </c>
      <c r="C86" s="2">
        <v>120902</v>
      </c>
      <c r="D86" s="18" t="s">
        <v>164</v>
      </c>
      <c r="E86" s="5">
        <v>37.58</v>
      </c>
      <c r="F86" s="15" t="s">
        <v>62</v>
      </c>
      <c r="G86" s="19">
        <f t="shared" ref="G86" si="25">(1-$L$1)*K86</f>
        <v>10.559616</v>
      </c>
      <c r="H86" s="19">
        <f t="shared" ref="H86" si="26">(1-$L$1)*L86</f>
        <v>15.584479999999999</v>
      </c>
      <c r="I86" s="19">
        <f>E86*(G86+H86)</f>
        <v>982.49512767999988</v>
      </c>
      <c r="K86" s="17">
        <v>12.84</v>
      </c>
      <c r="L86" s="17">
        <v>18.95</v>
      </c>
    </row>
    <row r="87" spans="1:12" x14ac:dyDescent="0.2">
      <c r="A87" s="132" t="s">
        <v>13</v>
      </c>
      <c r="B87" s="133"/>
      <c r="C87" s="133"/>
      <c r="D87" s="133"/>
      <c r="E87" s="133"/>
      <c r="F87" s="133"/>
      <c r="G87" s="133"/>
      <c r="H87" s="134"/>
      <c r="I87" s="28">
        <f>SUM(I86)</f>
        <v>982.49512767999988</v>
      </c>
      <c r="K87" s="27"/>
    </row>
    <row r="88" spans="1:12" x14ac:dyDescent="0.2">
      <c r="A88" s="6" t="s">
        <v>51</v>
      </c>
      <c r="B88" s="6" t="s">
        <v>52</v>
      </c>
      <c r="C88" s="6" t="s">
        <v>53</v>
      </c>
      <c r="D88" s="12" t="s">
        <v>54</v>
      </c>
      <c r="E88" s="13" t="s">
        <v>55</v>
      </c>
      <c r="F88" s="6" t="s">
        <v>56</v>
      </c>
      <c r="G88" s="6" t="s">
        <v>14</v>
      </c>
      <c r="H88" s="6" t="s">
        <v>32</v>
      </c>
      <c r="I88" s="6" t="s">
        <v>57</v>
      </c>
      <c r="K88" s="7"/>
      <c r="L88" s="7"/>
    </row>
    <row r="89" spans="1:12" x14ac:dyDescent="0.2">
      <c r="A89" s="1">
        <v>10</v>
      </c>
      <c r="B89" s="14" t="s">
        <v>58</v>
      </c>
      <c r="C89" s="1">
        <v>140000</v>
      </c>
      <c r="D89" s="141" t="s">
        <v>33</v>
      </c>
      <c r="E89" s="142"/>
      <c r="F89" s="142"/>
      <c r="G89" s="142"/>
      <c r="H89" s="142"/>
      <c r="I89" s="143"/>
    </row>
    <row r="90" spans="1:12" ht="25.5" x14ac:dyDescent="0.2">
      <c r="A90" s="15" t="s">
        <v>165</v>
      </c>
      <c r="B90" s="15" t="s">
        <v>72</v>
      </c>
      <c r="C90" s="2">
        <v>4465</v>
      </c>
      <c r="D90" s="18" t="s">
        <v>166</v>
      </c>
      <c r="E90" s="5">
        <v>42</v>
      </c>
      <c r="F90" s="15" t="s">
        <v>93</v>
      </c>
      <c r="G90" s="19">
        <f t="shared" ref="G90:G93" si="27">(1-$L$1)*K90</f>
        <v>38.134687999999997</v>
      </c>
      <c r="H90" s="19">
        <f t="shared" ref="H90:H93" si="28">(1-$L$1)*L90</f>
        <v>0</v>
      </c>
      <c r="I90" s="19">
        <f t="shared" ref="I90:I93" si="29">E90*(G90+H90)</f>
        <v>1601.656896</v>
      </c>
      <c r="K90" s="17">
        <v>46.37</v>
      </c>
      <c r="L90" s="17">
        <v>0</v>
      </c>
    </row>
    <row r="91" spans="1:12" ht="25.5" x14ac:dyDescent="0.2">
      <c r="A91" s="15" t="s">
        <v>167</v>
      </c>
      <c r="B91" s="15" t="s">
        <v>72</v>
      </c>
      <c r="C91" s="3">
        <v>35275</v>
      </c>
      <c r="D91" s="18" t="s">
        <v>168</v>
      </c>
      <c r="E91" s="5">
        <v>79.2</v>
      </c>
      <c r="F91" s="15" t="s">
        <v>93</v>
      </c>
      <c r="G91" s="19">
        <f t="shared" si="27"/>
        <v>93.013440000000003</v>
      </c>
      <c r="H91" s="19">
        <f t="shared" si="28"/>
        <v>0</v>
      </c>
      <c r="I91" s="19">
        <f t="shared" si="29"/>
        <v>7366.6644480000004</v>
      </c>
      <c r="K91" s="17">
        <v>113.1</v>
      </c>
      <c r="L91" s="17">
        <v>0</v>
      </c>
    </row>
    <row r="92" spans="1:12" x14ac:dyDescent="0.2">
      <c r="A92" s="15" t="s">
        <v>169</v>
      </c>
      <c r="B92" s="15" t="s">
        <v>170</v>
      </c>
      <c r="C92" s="2">
        <v>2383</v>
      </c>
      <c r="D92" s="18" t="s">
        <v>171</v>
      </c>
      <c r="E92" s="5">
        <v>20.11</v>
      </c>
      <c r="F92" s="15" t="s">
        <v>126</v>
      </c>
      <c r="G92" s="19">
        <f t="shared" si="27"/>
        <v>1.1020160000000001</v>
      </c>
      <c r="H92" s="19">
        <f t="shared" si="28"/>
        <v>0</v>
      </c>
      <c r="I92" s="19">
        <f t="shared" si="29"/>
        <v>22.161541760000002</v>
      </c>
      <c r="K92" s="17">
        <v>1.34</v>
      </c>
      <c r="L92" s="17">
        <v>0</v>
      </c>
    </row>
    <row r="93" spans="1:12" x14ac:dyDescent="0.2">
      <c r="A93" s="15" t="s">
        <v>172</v>
      </c>
      <c r="B93" s="15" t="s">
        <v>170</v>
      </c>
      <c r="C93" s="2">
        <v>1862</v>
      </c>
      <c r="D93" s="18" t="s">
        <v>173</v>
      </c>
      <c r="E93" s="5">
        <v>0.68</v>
      </c>
      <c r="F93" s="15" t="s">
        <v>102</v>
      </c>
      <c r="G93" s="19">
        <f t="shared" si="27"/>
        <v>21.62912</v>
      </c>
      <c r="H93" s="19">
        <f t="shared" si="28"/>
        <v>0</v>
      </c>
      <c r="I93" s="19">
        <f t="shared" si="29"/>
        <v>14.707801600000002</v>
      </c>
      <c r="K93" s="17">
        <v>26.3</v>
      </c>
      <c r="L93" s="17">
        <v>0</v>
      </c>
    </row>
    <row r="94" spans="1:12" x14ac:dyDescent="0.2">
      <c r="A94" s="132" t="s">
        <v>13</v>
      </c>
      <c r="B94" s="133"/>
      <c r="C94" s="133"/>
      <c r="D94" s="133"/>
      <c r="E94" s="133"/>
      <c r="F94" s="133"/>
      <c r="G94" s="133"/>
      <c r="H94" s="134"/>
      <c r="I94" s="28">
        <f>SUM(I90:I93)</f>
        <v>9005.1906873600001</v>
      </c>
      <c r="K94" s="27">
        <v>5474.9457000000002</v>
      </c>
    </row>
    <row r="95" spans="1:12" x14ac:dyDescent="0.2">
      <c r="A95" s="6" t="s">
        <v>51</v>
      </c>
      <c r="B95" s="6" t="s">
        <v>52</v>
      </c>
      <c r="C95" s="6" t="s">
        <v>53</v>
      </c>
      <c r="D95" s="12" t="s">
        <v>54</v>
      </c>
      <c r="E95" s="13" t="s">
        <v>55</v>
      </c>
      <c r="F95" s="6" t="s">
        <v>56</v>
      </c>
      <c r="G95" s="6" t="s">
        <v>14</v>
      </c>
      <c r="H95" s="6" t="s">
        <v>32</v>
      </c>
      <c r="I95" s="6" t="s">
        <v>57</v>
      </c>
      <c r="K95" s="7"/>
      <c r="L95" s="7"/>
    </row>
    <row r="96" spans="1:12" x14ac:dyDescent="0.2">
      <c r="A96" s="1">
        <v>11</v>
      </c>
      <c r="B96" s="14" t="s">
        <v>58</v>
      </c>
      <c r="C96" s="1">
        <v>220000</v>
      </c>
      <c r="D96" s="141" t="s">
        <v>23</v>
      </c>
      <c r="E96" s="142"/>
      <c r="F96" s="142"/>
      <c r="G96" s="142"/>
      <c r="H96" s="142"/>
      <c r="I96" s="143"/>
    </row>
    <row r="97" spans="1:12" x14ac:dyDescent="0.2">
      <c r="A97" s="15" t="s">
        <v>174</v>
      </c>
      <c r="B97" s="15" t="s">
        <v>58</v>
      </c>
      <c r="C97" s="2">
        <v>220102</v>
      </c>
      <c r="D97" s="18" t="s">
        <v>175</v>
      </c>
      <c r="E97" s="5">
        <v>2831.77</v>
      </c>
      <c r="F97" s="15" t="s">
        <v>62</v>
      </c>
      <c r="G97" s="19">
        <f t="shared" ref="G97:G101" si="30">(1-$L$1)*K97</f>
        <v>18.166816000000001</v>
      </c>
      <c r="H97" s="19">
        <f t="shared" ref="H97:H101" si="31">(1-$L$1)*L97</f>
        <v>9.1862080000000006</v>
      </c>
      <c r="I97" s="19">
        <f t="shared" ref="I97:I101" si="32">E97*(G97+H97)</f>
        <v>77457.472772480003</v>
      </c>
      <c r="K97" s="17">
        <v>22.09</v>
      </c>
      <c r="L97" s="17">
        <v>11.17</v>
      </c>
    </row>
    <row r="98" spans="1:12" x14ac:dyDescent="0.2">
      <c r="A98" s="15" t="s">
        <v>176</v>
      </c>
      <c r="B98" s="15" t="s">
        <v>58</v>
      </c>
      <c r="C98" s="2">
        <v>220109</v>
      </c>
      <c r="D98" s="18" t="s">
        <v>177</v>
      </c>
      <c r="E98" s="5">
        <v>555.39</v>
      </c>
      <c r="F98" s="15" t="s">
        <v>62</v>
      </c>
      <c r="G98" s="19">
        <f t="shared" si="30"/>
        <v>26.950048000000002</v>
      </c>
      <c r="H98" s="19">
        <f t="shared" si="31"/>
        <v>17.928319999999999</v>
      </c>
      <c r="I98" s="19">
        <f t="shared" si="32"/>
        <v>24924.99680352</v>
      </c>
      <c r="K98" s="17">
        <v>32.770000000000003</v>
      </c>
      <c r="L98" s="17">
        <v>21.8</v>
      </c>
    </row>
    <row r="99" spans="1:12" x14ac:dyDescent="0.2">
      <c r="A99" s="15" t="s">
        <v>178</v>
      </c>
      <c r="B99" s="15" t="s">
        <v>58</v>
      </c>
      <c r="C99" s="2">
        <v>220105</v>
      </c>
      <c r="D99" s="18" t="s">
        <v>179</v>
      </c>
      <c r="E99" s="5">
        <v>555.39</v>
      </c>
      <c r="F99" s="15" t="s">
        <v>62</v>
      </c>
      <c r="G99" s="19">
        <f t="shared" si="30"/>
        <v>10.576064000000001</v>
      </c>
      <c r="H99" s="19">
        <f t="shared" si="31"/>
        <v>13.109056000000001</v>
      </c>
      <c r="I99" s="19">
        <f t="shared" si="32"/>
        <v>13154.4787968</v>
      </c>
      <c r="K99" s="17">
        <v>12.86</v>
      </c>
      <c r="L99" s="17">
        <v>15.94</v>
      </c>
    </row>
    <row r="100" spans="1:12" x14ac:dyDescent="0.2">
      <c r="A100" s="15" t="s">
        <v>180</v>
      </c>
      <c r="B100" s="15" t="s">
        <v>170</v>
      </c>
      <c r="C100" s="2">
        <v>2747</v>
      </c>
      <c r="D100" s="18" t="s">
        <v>181</v>
      </c>
      <c r="E100" s="5">
        <v>555.39</v>
      </c>
      <c r="F100" s="15" t="s">
        <v>62</v>
      </c>
      <c r="G100" s="19">
        <f t="shared" si="30"/>
        <v>16.283519999999999</v>
      </c>
      <c r="H100" s="19">
        <f t="shared" si="31"/>
        <v>0</v>
      </c>
      <c r="I100" s="19">
        <f t="shared" si="32"/>
        <v>9043.7041727999986</v>
      </c>
      <c r="K100" s="17">
        <v>19.8</v>
      </c>
      <c r="L100" s="17">
        <v>0</v>
      </c>
    </row>
    <row r="101" spans="1:12" x14ac:dyDescent="0.2">
      <c r="A101" s="15" t="s">
        <v>182</v>
      </c>
      <c r="B101" s="15" t="s">
        <v>58</v>
      </c>
      <c r="C101" s="2">
        <v>221126</v>
      </c>
      <c r="D101" s="18" t="s">
        <v>183</v>
      </c>
      <c r="E101" s="5">
        <v>9.92</v>
      </c>
      <c r="F101" s="15" t="s">
        <v>62</v>
      </c>
      <c r="G101" s="19">
        <f t="shared" si="30"/>
        <v>110.65392000000001</v>
      </c>
      <c r="H101" s="19">
        <f t="shared" si="31"/>
        <v>17.870752</v>
      </c>
      <c r="I101" s="19">
        <f t="shared" si="32"/>
        <v>1274.9647462400001</v>
      </c>
      <c r="K101" s="17">
        <v>134.55000000000001</v>
      </c>
      <c r="L101" s="17">
        <v>21.73</v>
      </c>
    </row>
    <row r="102" spans="1:12" x14ac:dyDescent="0.2">
      <c r="A102" s="132" t="s">
        <v>13</v>
      </c>
      <c r="B102" s="133"/>
      <c r="C102" s="133"/>
      <c r="D102" s="133"/>
      <c r="E102" s="133"/>
      <c r="F102" s="133"/>
      <c r="G102" s="133"/>
      <c r="H102" s="134"/>
      <c r="I102" s="28">
        <f>SUM(I97:I101)</f>
        <v>125855.61729184001</v>
      </c>
      <c r="K102" s="27"/>
    </row>
    <row r="103" spans="1:12" x14ac:dyDescent="0.2">
      <c r="A103" s="6" t="s">
        <v>51</v>
      </c>
      <c r="B103" s="6" t="s">
        <v>52</v>
      </c>
      <c r="C103" s="6" t="s">
        <v>53</v>
      </c>
      <c r="D103" s="12" t="s">
        <v>54</v>
      </c>
      <c r="E103" s="13" t="s">
        <v>55</v>
      </c>
      <c r="F103" s="6" t="s">
        <v>56</v>
      </c>
      <c r="G103" s="6" t="s">
        <v>14</v>
      </c>
      <c r="H103" s="6" t="s">
        <v>32</v>
      </c>
      <c r="I103" s="6" t="s">
        <v>57</v>
      </c>
      <c r="K103" s="7"/>
      <c r="L103" s="7"/>
    </row>
    <row r="104" spans="1:12" x14ac:dyDescent="0.2">
      <c r="A104" s="1">
        <v>12</v>
      </c>
      <c r="B104" s="14" t="s">
        <v>58</v>
      </c>
      <c r="C104" s="1">
        <v>250000</v>
      </c>
      <c r="D104" s="141" t="s">
        <v>24</v>
      </c>
      <c r="E104" s="142"/>
      <c r="F104" s="142"/>
      <c r="G104" s="142"/>
      <c r="H104" s="142"/>
      <c r="I104" s="143"/>
    </row>
    <row r="105" spans="1:12" x14ac:dyDescent="0.2">
      <c r="A105" s="15" t="s">
        <v>184</v>
      </c>
      <c r="B105" s="15" t="s">
        <v>58</v>
      </c>
      <c r="C105" s="2">
        <v>250101</v>
      </c>
      <c r="D105" s="18" t="s">
        <v>185</v>
      </c>
      <c r="E105" s="5">
        <v>80</v>
      </c>
      <c r="F105" s="15" t="s">
        <v>186</v>
      </c>
      <c r="G105" s="19">
        <f t="shared" ref="G105:G107" si="33">(1-$L$1)*K105</f>
        <v>0</v>
      </c>
      <c r="H105" s="19">
        <f t="shared" ref="H105:H107" si="34">(1-$L$1)*L105</f>
        <v>66.030496000000014</v>
      </c>
      <c r="I105" s="19">
        <f t="shared" ref="I105:I108" si="35">E105*(G105+H105)</f>
        <v>5282.4396800000013</v>
      </c>
      <c r="K105" s="17">
        <v>0</v>
      </c>
      <c r="L105" s="17">
        <v>80.290000000000006</v>
      </c>
    </row>
    <row r="106" spans="1:12" x14ac:dyDescent="0.2">
      <c r="A106" s="15" t="s">
        <v>187</v>
      </c>
      <c r="B106" s="15" t="s">
        <v>58</v>
      </c>
      <c r="C106" s="2">
        <v>250102</v>
      </c>
      <c r="D106" s="18" t="s">
        <v>188</v>
      </c>
      <c r="E106" s="5">
        <v>480</v>
      </c>
      <c r="F106" s="15" t="s">
        <v>186</v>
      </c>
      <c r="G106" s="19">
        <f t="shared" si="33"/>
        <v>0</v>
      </c>
      <c r="H106" s="19">
        <f t="shared" si="34"/>
        <v>32.057151999999995</v>
      </c>
      <c r="I106" s="19">
        <f t="shared" si="35"/>
        <v>15387.432959999998</v>
      </c>
      <c r="K106" s="17">
        <v>0</v>
      </c>
      <c r="L106" s="17">
        <v>38.979999999999997</v>
      </c>
    </row>
    <row r="107" spans="1:12" x14ac:dyDescent="0.2">
      <c r="A107" s="15" t="s">
        <v>189</v>
      </c>
      <c r="B107" s="15" t="s">
        <v>58</v>
      </c>
      <c r="C107" s="2">
        <v>250110</v>
      </c>
      <c r="D107" s="18" t="s">
        <v>190</v>
      </c>
      <c r="E107" s="5">
        <v>338</v>
      </c>
      <c r="F107" s="15" t="s">
        <v>186</v>
      </c>
      <c r="G107" s="19">
        <f t="shared" si="33"/>
        <v>0</v>
      </c>
      <c r="H107" s="19">
        <f t="shared" si="34"/>
        <v>12.50048</v>
      </c>
      <c r="I107" s="19">
        <f t="shared" si="35"/>
        <v>4225.1622399999997</v>
      </c>
      <c r="K107" s="17">
        <v>0</v>
      </c>
      <c r="L107" s="17">
        <v>15.2</v>
      </c>
    </row>
    <row r="108" spans="1:12" x14ac:dyDescent="0.2">
      <c r="A108" s="15" t="s">
        <v>191</v>
      </c>
      <c r="B108" s="15" t="s">
        <v>72</v>
      </c>
      <c r="C108" s="3">
        <v>40820</v>
      </c>
      <c r="D108" s="18" t="s">
        <v>192</v>
      </c>
      <c r="E108" s="5">
        <v>0.5</v>
      </c>
      <c r="F108" s="15" t="s">
        <v>193</v>
      </c>
      <c r="G108" s="138">
        <f>(1-$L$1)*K108</f>
        <v>2688.9766079999999</v>
      </c>
      <c r="H108" s="139"/>
      <c r="I108" s="19">
        <f t="shared" si="35"/>
        <v>1344.488304</v>
      </c>
      <c r="K108" s="130">
        <v>3269.67</v>
      </c>
      <c r="L108" s="131"/>
    </row>
    <row r="109" spans="1:12" x14ac:dyDescent="0.2">
      <c r="A109" s="132" t="s">
        <v>13</v>
      </c>
      <c r="B109" s="133"/>
      <c r="C109" s="133"/>
      <c r="D109" s="133"/>
      <c r="E109" s="133"/>
      <c r="F109" s="133"/>
      <c r="G109" s="133"/>
      <c r="H109" s="134"/>
      <c r="I109" s="28">
        <f>SUM(I105:I108)</f>
        <v>26239.523183999998</v>
      </c>
      <c r="K109" s="27"/>
    </row>
    <row r="110" spans="1:12" x14ac:dyDescent="0.2">
      <c r="A110" s="6" t="s">
        <v>51</v>
      </c>
      <c r="B110" s="6" t="s">
        <v>52</v>
      </c>
      <c r="C110" s="6" t="s">
        <v>53</v>
      </c>
      <c r="D110" s="12" t="s">
        <v>54</v>
      </c>
      <c r="E110" s="13" t="s">
        <v>55</v>
      </c>
      <c r="F110" s="6" t="s">
        <v>56</v>
      </c>
      <c r="G110" s="6" t="s">
        <v>14</v>
      </c>
      <c r="H110" s="6" t="s">
        <v>32</v>
      </c>
      <c r="I110" s="6" t="s">
        <v>57</v>
      </c>
      <c r="K110" s="7"/>
      <c r="L110" s="7"/>
    </row>
    <row r="111" spans="1:12" x14ac:dyDescent="0.2">
      <c r="A111" s="1">
        <v>13</v>
      </c>
      <c r="B111" s="14" t="s">
        <v>58</v>
      </c>
      <c r="C111" s="1">
        <v>260000</v>
      </c>
      <c r="D111" s="141" t="s">
        <v>25</v>
      </c>
      <c r="E111" s="142"/>
      <c r="F111" s="142"/>
      <c r="G111" s="142"/>
      <c r="H111" s="142"/>
      <c r="I111" s="143"/>
    </row>
    <row r="112" spans="1:12" x14ac:dyDescent="0.2">
      <c r="A112" s="15" t="s">
        <v>194</v>
      </c>
      <c r="B112" s="15" t="s">
        <v>58</v>
      </c>
      <c r="C112" s="2">
        <v>200101</v>
      </c>
      <c r="D112" s="18" t="s">
        <v>195</v>
      </c>
      <c r="E112" s="5">
        <v>59.78</v>
      </c>
      <c r="F112" s="15" t="s">
        <v>62</v>
      </c>
      <c r="G112" s="19">
        <f t="shared" ref="G112:G113" si="36">(1-$L$1)*K112</f>
        <v>1.9244159999999999</v>
      </c>
      <c r="H112" s="19">
        <f t="shared" ref="H112:H113" si="37">(1-$L$1)*L112</f>
        <v>2.4754239999999998</v>
      </c>
      <c r="I112" s="19">
        <f t="shared" ref="I112:I113" si="38">E112*(G112+H112)</f>
        <v>263.02243519999996</v>
      </c>
      <c r="K112" s="17">
        <v>2.34</v>
      </c>
      <c r="L112" s="17">
        <v>3.01</v>
      </c>
    </row>
    <row r="113" spans="1:12" x14ac:dyDescent="0.2">
      <c r="A113" s="15" t="s">
        <v>196</v>
      </c>
      <c r="B113" s="15" t="s">
        <v>58</v>
      </c>
      <c r="C113" s="2">
        <v>200403</v>
      </c>
      <c r="D113" s="18" t="s">
        <v>197</v>
      </c>
      <c r="E113" s="5">
        <v>142.38</v>
      </c>
      <c r="F113" s="15" t="s">
        <v>62</v>
      </c>
      <c r="G113" s="19">
        <f t="shared" si="36"/>
        <v>2.3931840000000002</v>
      </c>
      <c r="H113" s="19">
        <f t="shared" si="37"/>
        <v>10.81456</v>
      </c>
      <c r="I113" s="19">
        <f t="shared" si="38"/>
        <v>1880.51859072</v>
      </c>
      <c r="K113" s="17">
        <v>2.91</v>
      </c>
      <c r="L113" s="17">
        <v>13.15</v>
      </c>
    </row>
    <row r="114" spans="1:12" x14ac:dyDescent="0.2">
      <c r="A114" s="132" t="s">
        <v>13</v>
      </c>
      <c r="B114" s="133"/>
      <c r="C114" s="133"/>
      <c r="D114" s="133"/>
      <c r="E114" s="133"/>
      <c r="F114" s="133"/>
      <c r="G114" s="133"/>
      <c r="H114" s="134"/>
      <c r="I114" s="28">
        <f>SUM(I112:I113)</f>
        <v>2143.5410259199998</v>
      </c>
      <c r="K114" s="27"/>
    </row>
    <row r="115" spans="1:12" x14ac:dyDescent="0.2">
      <c r="A115" s="6" t="s">
        <v>51</v>
      </c>
      <c r="B115" s="6" t="s">
        <v>52</v>
      </c>
      <c r="C115" s="6" t="s">
        <v>53</v>
      </c>
      <c r="D115" s="12" t="s">
        <v>54</v>
      </c>
      <c r="E115" s="13" t="s">
        <v>55</v>
      </c>
      <c r="F115" s="6" t="s">
        <v>56</v>
      </c>
      <c r="G115" s="6" t="s">
        <v>14</v>
      </c>
      <c r="H115" s="6" t="s">
        <v>32</v>
      </c>
      <c r="I115" s="6" t="s">
        <v>57</v>
      </c>
      <c r="K115" s="7"/>
      <c r="L115" s="7"/>
    </row>
    <row r="116" spans="1:12" x14ac:dyDescent="0.2">
      <c r="A116" s="1">
        <v>14</v>
      </c>
      <c r="B116" s="14" t="s">
        <v>58</v>
      </c>
      <c r="C116" s="1">
        <v>260000</v>
      </c>
      <c r="D116" s="141" t="s">
        <v>26</v>
      </c>
      <c r="E116" s="142"/>
      <c r="F116" s="142"/>
      <c r="G116" s="142"/>
      <c r="H116" s="142"/>
      <c r="I116" s="143"/>
    </row>
    <row r="117" spans="1:12" x14ac:dyDescent="0.2">
      <c r="A117" s="15" t="s">
        <v>198</v>
      </c>
      <c r="B117" s="15" t="s">
        <v>58</v>
      </c>
      <c r="C117" s="2">
        <v>261000</v>
      </c>
      <c r="D117" s="18" t="s">
        <v>199</v>
      </c>
      <c r="E117" s="5">
        <v>142.38</v>
      </c>
      <c r="F117" s="15" t="s">
        <v>62</v>
      </c>
      <c r="G117" s="19">
        <f t="shared" ref="G117:G122" si="39">(1-$L$1)*K117</f>
        <v>4.1120000000000001</v>
      </c>
      <c r="H117" s="19">
        <f t="shared" ref="H117:H122" si="40">(1-$L$1)*L117</f>
        <v>5.6910080000000001</v>
      </c>
      <c r="I117" s="19">
        <f t="shared" ref="I117:I122" si="41">E117*(G117+H117)</f>
        <v>1395.7522790400001</v>
      </c>
      <c r="K117" s="17">
        <v>5</v>
      </c>
      <c r="L117" s="17">
        <v>6.92</v>
      </c>
    </row>
    <row r="118" spans="1:12" x14ac:dyDescent="0.2">
      <c r="A118" s="15" t="s">
        <v>200</v>
      </c>
      <c r="B118" s="15" t="s">
        <v>58</v>
      </c>
      <c r="C118" s="2">
        <v>261703</v>
      </c>
      <c r="D118" s="18" t="s">
        <v>201</v>
      </c>
      <c r="E118" s="5">
        <v>3387.16</v>
      </c>
      <c r="F118" s="15" t="s">
        <v>62</v>
      </c>
      <c r="G118" s="19">
        <f t="shared" si="39"/>
        <v>2.9770880000000002</v>
      </c>
      <c r="H118" s="19">
        <f t="shared" si="40"/>
        <v>6.3900480000000002</v>
      </c>
      <c r="I118" s="19">
        <f t="shared" si="41"/>
        <v>31727.988373759999</v>
      </c>
      <c r="K118" s="17">
        <v>3.62</v>
      </c>
      <c r="L118" s="17">
        <v>7.77</v>
      </c>
    </row>
    <row r="119" spans="1:12" x14ac:dyDescent="0.2">
      <c r="A119" s="15" t="s">
        <v>202</v>
      </c>
      <c r="B119" s="15" t="s">
        <v>58</v>
      </c>
      <c r="C119" s="2">
        <v>261700</v>
      </c>
      <c r="D119" s="18" t="s">
        <v>203</v>
      </c>
      <c r="E119" s="5">
        <v>312.33</v>
      </c>
      <c r="F119" s="15" t="s">
        <v>93</v>
      </c>
      <c r="G119" s="19">
        <f t="shared" si="39"/>
        <v>0.53456000000000004</v>
      </c>
      <c r="H119" s="19">
        <f t="shared" si="40"/>
        <v>7.0890879999999994</v>
      </c>
      <c r="I119" s="19">
        <f t="shared" si="41"/>
        <v>2381.0939798399995</v>
      </c>
      <c r="K119" s="17">
        <v>0.65</v>
      </c>
      <c r="L119" s="17">
        <v>8.6199999999999992</v>
      </c>
    </row>
    <row r="120" spans="1:12" x14ac:dyDescent="0.2">
      <c r="A120" s="15" t="s">
        <v>204</v>
      </c>
      <c r="B120" s="15" t="s">
        <v>58</v>
      </c>
      <c r="C120" s="2">
        <v>261609</v>
      </c>
      <c r="D120" s="18" t="s">
        <v>205</v>
      </c>
      <c r="E120" s="5">
        <v>205.1</v>
      </c>
      <c r="F120" s="15" t="s">
        <v>62</v>
      </c>
      <c r="G120" s="19">
        <f t="shared" si="39"/>
        <v>7.1959999999999997</v>
      </c>
      <c r="H120" s="19">
        <f t="shared" si="40"/>
        <v>2.8372800000000002</v>
      </c>
      <c r="I120" s="19">
        <f t="shared" si="41"/>
        <v>2057.8257279999998</v>
      </c>
      <c r="K120" s="17">
        <v>8.75</v>
      </c>
      <c r="L120" s="17">
        <v>3.45</v>
      </c>
    </row>
    <row r="121" spans="1:12" x14ac:dyDescent="0.2">
      <c r="A121" s="15" t="s">
        <v>206</v>
      </c>
      <c r="B121" s="15" t="s">
        <v>58</v>
      </c>
      <c r="C121" s="2">
        <v>260204</v>
      </c>
      <c r="D121" s="18" t="s">
        <v>207</v>
      </c>
      <c r="E121" s="5">
        <v>82.6</v>
      </c>
      <c r="F121" s="15" t="s">
        <v>62</v>
      </c>
      <c r="G121" s="19">
        <f t="shared" si="39"/>
        <v>0.48521599999999998</v>
      </c>
      <c r="H121" s="19">
        <f t="shared" si="40"/>
        <v>2.3273920000000001</v>
      </c>
      <c r="I121" s="19">
        <f t="shared" si="41"/>
        <v>232.32142079999997</v>
      </c>
      <c r="K121" s="17">
        <v>0.59</v>
      </c>
      <c r="L121" s="17">
        <v>2.83</v>
      </c>
    </row>
    <row r="122" spans="1:12" x14ac:dyDescent="0.2">
      <c r="A122" s="15" t="s">
        <v>208</v>
      </c>
      <c r="B122" s="15" t="s">
        <v>58</v>
      </c>
      <c r="C122" s="2">
        <v>260901</v>
      </c>
      <c r="D122" s="18" t="s">
        <v>209</v>
      </c>
      <c r="E122" s="5">
        <v>66.36</v>
      </c>
      <c r="F122" s="15" t="s">
        <v>62</v>
      </c>
      <c r="G122" s="19">
        <f t="shared" si="39"/>
        <v>12.9528</v>
      </c>
      <c r="H122" s="19">
        <f t="shared" si="40"/>
        <v>4.7699199999999999</v>
      </c>
      <c r="I122" s="19">
        <f t="shared" si="41"/>
        <v>1176.0796991999998</v>
      </c>
      <c r="K122" s="17">
        <v>15.75</v>
      </c>
      <c r="L122" s="17">
        <v>5.8</v>
      </c>
    </row>
    <row r="123" spans="1:12" x14ac:dyDescent="0.2">
      <c r="A123" s="132" t="s">
        <v>13</v>
      </c>
      <c r="B123" s="133"/>
      <c r="C123" s="133"/>
      <c r="D123" s="133"/>
      <c r="E123" s="133"/>
      <c r="F123" s="133"/>
      <c r="G123" s="133"/>
      <c r="H123" s="134"/>
      <c r="I123" s="28">
        <f>SUM(I117:I122)</f>
        <v>38971.061480640004</v>
      </c>
      <c r="K123" s="27"/>
    </row>
    <row r="124" spans="1:12" x14ac:dyDescent="0.2">
      <c r="A124" s="6" t="s">
        <v>51</v>
      </c>
      <c r="B124" s="6" t="s">
        <v>52</v>
      </c>
      <c r="C124" s="6" t="s">
        <v>53</v>
      </c>
      <c r="D124" s="12" t="s">
        <v>54</v>
      </c>
      <c r="E124" s="13" t="s">
        <v>55</v>
      </c>
      <c r="F124" s="6" t="s">
        <v>56</v>
      </c>
      <c r="G124" s="6" t="s">
        <v>14</v>
      </c>
      <c r="H124" s="6" t="s">
        <v>32</v>
      </c>
      <c r="I124" s="6" t="s">
        <v>57</v>
      </c>
      <c r="K124" s="7"/>
      <c r="L124" s="7"/>
    </row>
    <row r="125" spans="1:12" x14ac:dyDescent="0.2">
      <c r="A125" s="1">
        <v>15</v>
      </c>
      <c r="B125" s="14" t="s">
        <v>58</v>
      </c>
      <c r="C125" s="1">
        <v>270000</v>
      </c>
      <c r="D125" s="141" t="s">
        <v>27</v>
      </c>
      <c r="E125" s="142"/>
      <c r="F125" s="142"/>
      <c r="G125" s="142"/>
      <c r="H125" s="142"/>
      <c r="I125" s="143"/>
    </row>
    <row r="126" spans="1:12" x14ac:dyDescent="0.2">
      <c r="A126" s="15" t="s">
        <v>210</v>
      </c>
      <c r="B126" s="15" t="s">
        <v>170</v>
      </c>
      <c r="C126" s="2">
        <v>2877</v>
      </c>
      <c r="D126" s="18" t="s">
        <v>211</v>
      </c>
      <c r="E126" s="5">
        <v>435</v>
      </c>
      <c r="F126" s="15" t="s">
        <v>126</v>
      </c>
      <c r="G126" s="19">
        <f t="shared" ref="G126" si="42">(1-$L$1)*K126</f>
        <v>24.573312000000001</v>
      </c>
      <c r="H126" s="19">
        <f t="shared" ref="H126" si="43">(1-$L$1)*L126</f>
        <v>0</v>
      </c>
      <c r="I126" s="19">
        <f>E126*(G126+H126)</f>
        <v>10689.390720000001</v>
      </c>
      <c r="K126" s="17">
        <v>29.88</v>
      </c>
      <c r="L126" s="17">
        <v>0</v>
      </c>
    </row>
    <row r="127" spans="1:12" x14ac:dyDescent="0.2">
      <c r="A127" s="15" t="s">
        <v>212</v>
      </c>
      <c r="B127" s="15" t="s">
        <v>213</v>
      </c>
      <c r="C127" s="15" t="s">
        <v>214</v>
      </c>
      <c r="D127" s="18" t="s">
        <v>215</v>
      </c>
      <c r="E127" s="5">
        <v>23</v>
      </c>
      <c r="F127" s="15" t="s">
        <v>126</v>
      </c>
      <c r="G127" s="138">
        <f>'RELATÓRIO DE COMPOSIÇÃO'!I26</f>
        <v>541.66</v>
      </c>
      <c r="H127" s="144"/>
      <c r="I127" s="19">
        <f t="shared" ref="I127:I128" si="44">E127*G127</f>
        <v>12458.179999999998</v>
      </c>
      <c r="K127" s="130"/>
      <c r="L127" s="131"/>
    </row>
    <row r="128" spans="1:12" x14ac:dyDescent="0.2">
      <c r="A128" s="15" t="s">
        <v>216</v>
      </c>
      <c r="B128" s="15" t="s">
        <v>61</v>
      </c>
      <c r="C128" s="2">
        <v>41334</v>
      </c>
      <c r="D128" s="16" t="s">
        <v>10</v>
      </c>
      <c r="E128" s="5">
        <v>50</v>
      </c>
      <c r="F128" s="15" t="s">
        <v>93</v>
      </c>
      <c r="G128" s="138">
        <f>(1-$L$1)*K128</f>
        <v>17.385536000000002</v>
      </c>
      <c r="H128" s="139"/>
      <c r="I128" s="19">
        <f t="shared" si="44"/>
        <v>869.27680000000009</v>
      </c>
      <c r="K128" s="130">
        <v>21.14</v>
      </c>
      <c r="L128" s="131"/>
    </row>
    <row r="129" spans="1:12" x14ac:dyDescent="0.2">
      <c r="A129" s="15" t="s">
        <v>217</v>
      </c>
      <c r="B129" s="15" t="s">
        <v>58</v>
      </c>
      <c r="C129" s="2">
        <v>270810</v>
      </c>
      <c r="D129" s="18" t="s">
        <v>218</v>
      </c>
      <c r="E129" s="5">
        <v>1</v>
      </c>
      <c r="F129" s="15" t="s">
        <v>126</v>
      </c>
      <c r="G129" s="19">
        <f t="shared" ref="G129:G130" si="45">(1-$L$1)*K129</f>
        <v>898.82563200000004</v>
      </c>
      <c r="H129" s="19">
        <f t="shared" ref="H129:H130" si="46">(1-$L$1)*L129</f>
        <v>3.9639680000000004</v>
      </c>
      <c r="I129" s="19">
        <f t="shared" ref="I129:I130" si="47">E129*(G129+H129)</f>
        <v>902.78960000000006</v>
      </c>
      <c r="K129" s="17">
        <v>1092.93</v>
      </c>
      <c r="L129" s="17">
        <v>4.82</v>
      </c>
    </row>
    <row r="130" spans="1:12" x14ac:dyDescent="0.2">
      <c r="A130" s="15" t="s">
        <v>219</v>
      </c>
      <c r="B130" s="15" t="s">
        <v>58</v>
      </c>
      <c r="C130" s="2">
        <v>270811</v>
      </c>
      <c r="D130" s="18" t="s">
        <v>220</v>
      </c>
      <c r="E130" s="5">
        <v>1</v>
      </c>
      <c r="F130" s="15" t="s">
        <v>126</v>
      </c>
      <c r="G130" s="19">
        <f t="shared" si="45"/>
        <v>215.23852800000003</v>
      </c>
      <c r="H130" s="19">
        <f t="shared" si="46"/>
        <v>314.73248000000001</v>
      </c>
      <c r="I130" s="19">
        <f t="shared" si="47"/>
        <v>529.97100799999998</v>
      </c>
      <c r="K130" s="17">
        <v>261.72000000000003</v>
      </c>
      <c r="L130" s="17">
        <v>382.7</v>
      </c>
    </row>
    <row r="131" spans="1:12" x14ac:dyDescent="0.2">
      <c r="A131" s="15" t="s">
        <v>221</v>
      </c>
      <c r="B131" s="15" t="s">
        <v>222</v>
      </c>
      <c r="C131" s="15" t="s">
        <v>223</v>
      </c>
      <c r="D131" s="18" t="s">
        <v>224</v>
      </c>
      <c r="E131" s="5">
        <v>1</v>
      </c>
      <c r="F131" s="15" t="s">
        <v>225</v>
      </c>
      <c r="G131" s="138">
        <f>(1-$L$1)*K131</f>
        <v>599.44736</v>
      </c>
      <c r="H131" s="139"/>
      <c r="I131" s="19">
        <f>E131*G131</f>
        <v>599.44736</v>
      </c>
      <c r="K131" s="130">
        <v>728.9</v>
      </c>
      <c r="L131" s="131"/>
    </row>
    <row r="132" spans="1:12" x14ac:dyDescent="0.2">
      <c r="A132" s="15" t="s">
        <v>226</v>
      </c>
      <c r="B132" s="15" t="s">
        <v>58</v>
      </c>
      <c r="C132" s="2">
        <v>271101</v>
      </c>
      <c r="D132" s="18" t="s">
        <v>227</v>
      </c>
      <c r="E132" s="5">
        <v>1</v>
      </c>
      <c r="F132" s="15" t="s">
        <v>225</v>
      </c>
      <c r="G132" s="19">
        <f t="shared" ref="G132:G135" si="48">(1-$L$1)*K132</f>
        <v>3903.1844160000001</v>
      </c>
      <c r="H132" s="19">
        <f t="shared" ref="H132:H135" si="49">(1-$L$1)*L132</f>
        <v>99.683104</v>
      </c>
      <c r="I132" s="19">
        <f t="shared" ref="I132:I135" si="50">E132*(G132+H132)</f>
        <v>4002.8675200000002</v>
      </c>
      <c r="K132" s="17">
        <v>4746.09</v>
      </c>
      <c r="L132" s="17">
        <v>121.21</v>
      </c>
    </row>
    <row r="133" spans="1:12" x14ac:dyDescent="0.2">
      <c r="A133" s="15" t="s">
        <v>228</v>
      </c>
      <c r="B133" s="15" t="s">
        <v>58</v>
      </c>
      <c r="C133" s="2">
        <v>270891</v>
      </c>
      <c r="D133" s="18" t="s">
        <v>229</v>
      </c>
      <c r="E133" s="5">
        <v>1</v>
      </c>
      <c r="F133" s="15" t="s">
        <v>225</v>
      </c>
      <c r="G133" s="19">
        <f t="shared" si="48"/>
        <v>3646.9574720000001</v>
      </c>
      <c r="H133" s="19">
        <f t="shared" si="49"/>
        <v>454.59804800000001</v>
      </c>
      <c r="I133" s="19">
        <f t="shared" si="50"/>
        <v>4101.5555199999999</v>
      </c>
      <c r="K133" s="17">
        <v>4434.53</v>
      </c>
      <c r="L133" s="17">
        <v>552.77</v>
      </c>
    </row>
    <row r="134" spans="1:12" ht="25.5" x14ac:dyDescent="0.2">
      <c r="A134" s="15" t="s">
        <v>230</v>
      </c>
      <c r="B134" s="15" t="s">
        <v>58</v>
      </c>
      <c r="C134" s="2">
        <v>271099</v>
      </c>
      <c r="D134" s="18" t="s">
        <v>231</v>
      </c>
      <c r="E134" s="5">
        <v>1</v>
      </c>
      <c r="F134" s="15" t="s">
        <v>225</v>
      </c>
      <c r="G134" s="19">
        <f t="shared" si="48"/>
        <v>1764.33584</v>
      </c>
      <c r="H134" s="19">
        <f t="shared" si="49"/>
        <v>139.997152</v>
      </c>
      <c r="I134" s="19">
        <f t="shared" si="50"/>
        <v>1904.3329919999999</v>
      </c>
      <c r="K134" s="17">
        <v>2145.35</v>
      </c>
      <c r="L134" s="17">
        <v>170.23</v>
      </c>
    </row>
    <row r="135" spans="1:12" ht="25.5" x14ac:dyDescent="0.2">
      <c r="A135" s="15" t="s">
        <v>232</v>
      </c>
      <c r="B135" s="15" t="s">
        <v>58</v>
      </c>
      <c r="C135" s="2">
        <v>270621</v>
      </c>
      <c r="D135" s="18" t="s">
        <v>233</v>
      </c>
      <c r="E135" s="5">
        <v>205.1</v>
      </c>
      <c r="F135" s="15" t="s">
        <v>62</v>
      </c>
      <c r="G135" s="19">
        <f t="shared" si="48"/>
        <v>109.387424</v>
      </c>
      <c r="H135" s="19">
        <f t="shared" si="49"/>
        <v>3.4376319999999998</v>
      </c>
      <c r="I135" s="19">
        <f t="shared" si="50"/>
        <v>23140.418985599998</v>
      </c>
      <c r="K135" s="17">
        <v>133.01</v>
      </c>
      <c r="L135" s="17">
        <v>4.18</v>
      </c>
    </row>
    <row r="136" spans="1:12" ht="25.5" x14ac:dyDescent="0.2">
      <c r="A136" s="15" t="s">
        <v>234</v>
      </c>
      <c r="B136" s="15" t="s">
        <v>138</v>
      </c>
      <c r="C136" s="2">
        <v>103194</v>
      </c>
      <c r="D136" s="18" t="s">
        <v>235</v>
      </c>
      <c r="E136" s="5">
        <v>1</v>
      </c>
      <c r="F136" s="15" t="s">
        <v>126</v>
      </c>
      <c r="G136" s="138">
        <f t="shared" ref="G136:G138" si="51">(1-$L$1)*K136</f>
        <v>2309.83376</v>
      </c>
      <c r="H136" s="139"/>
      <c r="I136" s="19">
        <f t="shared" ref="I136:I138" si="52">E136*G136</f>
        <v>2309.83376</v>
      </c>
      <c r="K136" s="130">
        <v>2808.65</v>
      </c>
      <c r="L136" s="131"/>
    </row>
    <row r="137" spans="1:12" ht="38.25" x14ac:dyDescent="0.2">
      <c r="A137" s="15" t="s">
        <v>236</v>
      </c>
      <c r="B137" s="15" t="s">
        <v>138</v>
      </c>
      <c r="C137" s="2">
        <v>103187</v>
      </c>
      <c r="D137" s="18" t="s">
        <v>237</v>
      </c>
      <c r="E137" s="5">
        <v>1</v>
      </c>
      <c r="F137" s="15" t="s">
        <v>126</v>
      </c>
      <c r="G137" s="138">
        <f t="shared" si="51"/>
        <v>4006.0584320000003</v>
      </c>
      <c r="H137" s="139"/>
      <c r="I137" s="19">
        <f t="shared" si="52"/>
        <v>4006.0584320000003</v>
      </c>
      <c r="K137" s="130">
        <v>4871.18</v>
      </c>
      <c r="L137" s="131"/>
    </row>
    <row r="138" spans="1:12" ht="51" x14ac:dyDescent="0.2">
      <c r="A138" s="15" t="s">
        <v>238</v>
      </c>
      <c r="B138" s="15" t="s">
        <v>222</v>
      </c>
      <c r="C138" s="15" t="s">
        <v>239</v>
      </c>
      <c r="D138" s="18" t="s">
        <v>240</v>
      </c>
      <c r="E138" s="5">
        <v>1</v>
      </c>
      <c r="F138" s="15" t="s">
        <v>126</v>
      </c>
      <c r="G138" s="138">
        <f t="shared" si="51"/>
        <v>1335.873664</v>
      </c>
      <c r="H138" s="139"/>
      <c r="I138" s="19">
        <f t="shared" si="52"/>
        <v>1335.873664</v>
      </c>
      <c r="K138" s="130">
        <v>1624.36</v>
      </c>
      <c r="L138" s="131"/>
    </row>
    <row r="139" spans="1:12" x14ac:dyDescent="0.2">
      <c r="A139" s="15" t="s">
        <v>241</v>
      </c>
      <c r="B139" s="15" t="s">
        <v>242</v>
      </c>
      <c r="C139" s="2">
        <v>181613</v>
      </c>
      <c r="D139" s="18" t="s">
        <v>243</v>
      </c>
      <c r="E139" s="5">
        <v>1</v>
      </c>
      <c r="F139" s="15" t="s">
        <v>126</v>
      </c>
      <c r="G139" s="138">
        <f t="shared" ref="G139:G142" si="53">(1-$L$1)*K139</f>
        <v>4367.06736</v>
      </c>
      <c r="H139" s="139"/>
      <c r="I139" s="19">
        <f t="shared" ref="I139:I142" si="54">E139*(G139+H139)</f>
        <v>4367.06736</v>
      </c>
      <c r="K139" s="130">
        <v>5310.15</v>
      </c>
      <c r="L139" s="131"/>
    </row>
    <row r="140" spans="1:12" x14ac:dyDescent="0.2">
      <c r="A140" s="15" t="s">
        <v>244</v>
      </c>
      <c r="B140" s="15" t="s">
        <v>242</v>
      </c>
      <c r="C140" s="2">
        <v>181620</v>
      </c>
      <c r="D140" s="18" t="s">
        <v>245</v>
      </c>
      <c r="E140" s="5">
        <v>5</v>
      </c>
      <c r="F140" s="15" t="s">
        <v>126</v>
      </c>
      <c r="G140" s="138">
        <f t="shared" si="53"/>
        <v>927.40403200000003</v>
      </c>
      <c r="H140" s="139"/>
      <c r="I140" s="19">
        <f t="shared" si="54"/>
        <v>4637.02016</v>
      </c>
      <c r="K140" s="130">
        <v>1127.68</v>
      </c>
      <c r="L140" s="131"/>
    </row>
    <row r="141" spans="1:12" x14ac:dyDescent="0.2">
      <c r="A141" s="15" t="s">
        <v>246</v>
      </c>
      <c r="B141" s="15" t="s">
        <v>242</v>
      </c>
      <c r="C141" s="2">
        <v>181202</v>
      </c>
      <c r="D141" s="18" t="s">
        <v>247</v>
      </c>
      <c r="E141" s="5">
        <v>3</v>
      </c>
      <c r="F141" s="15" t="s">
        <v>225</v>
      </c>
      <c r="G141" s="138">
        <f t="shared" si="53"/>
        <v>1423.6319679999999</v>
      </c>
      <c r="H141" s="139"/>
      <c r="I141" s="19">
        <f t="shared" si="54"/>
        <v>4270.895904</v>
      </c>
      <c r="K141" s="130">
        <v>1731.07</v>
      </c>
      <c r="L141" s="131"/>
    </row>
    <row r="142" spans="1:12" x14ac:dyDescent="0.2">
      <c r="A142" s="15" t="s">
        <v>248</v>
      </c>
      <c r="B142" s="15" t="s">
        <v>242</v>
      </c>
      <c r="C142" s="2">
        <v>181405</v>
      </c>
      <c r="D142" s="18" t="s">
        <v>249</v>
      </c>
      <c r="E142" s="5">
        <v>1</v>
      </c>
      <c r="F142" s="15" t="s">
        <v>126</v>
      </c>
      <c r="G142" s="138">
        <f t="shared" si="53"/>
        <v>2536.4214080000002</v>
      </c>
      <c r="H142" s="139"/>
      <c r="I142" s="19">
        <f t="shared" si="54"/>
        <v>2536.4214080000002</v>
      </c>
      <c r="K142" s="130">
        <v>3084.17</v>
      </c>
      <c r="L142" s="131"/>
    </row>
    <row r="143" spans="1:12" ht="38.25" x14ac:dyDescent="0.2">
      <c r="A143" s="15" t="s">
        <v>250</v>
      </c>
      <c r="B143" s="15" t="s">
        <v>222</v>
      </c>
      <c r="C143" s="15" t="s">
        <v>251</v>
      </c>
      <c r="D143" s="18" t="s">
        <v>252</v>
      </c>
      <c r="E143" s="5">
        <v>1</v>
      </c>
      <c r="F143" s="15" t="s">
        <v>126</v>
      </c>
      <c r="G143" s="138">
        <f t="shared" ref="G143:G144" si="55">(1-$L$1)*K143</f>
        <v>1185.5636159999999</v>
      </c>
      <c r="H143" s="139"/>
      <c r="I143" s="19">
        <f t="shared" ref="I143:I145" si="56">E143*G143</f>
        <v>1185.5636159999999</v>
      </c>
      <c r="K143" s="130">
        <v>1441.59</v>
      </c>
      <c r="L143" s="131"/>
    </row>
    <row r="144" spans="1:12" ht="38.25" x14ac:dyDescent="0.2">
      <c r="A144" s="15" t="s">
        <v>253</v>
      </c>
      <c r="B144" s="15" t="s">
        <v>222</v>
      </c>
      <c r="C144" s="15" t="s">
        <v>254</v>
      </c>
      <c r="D144" s="18" t="s">
        <v>255</v>
      </c>
      <c r="E144" s="5">
        <v>1</v>
      </c>
      <c r="F144" s="15" t="s">
        <v>126</v>
      </c>
      <c r="G144" s="138">
        <f t="shared" si="55"/>
        <v>1176.3198399999999</v>
      </c>
      <c r="H144" s="139"/>
      <c r="I144" s="19">
        <f t="shared" si="56"/>
        <v>1176.3198399999999</v>
      </c>
      <c r="K144" s="130">
        <v>1430.35</v>
      </c>
      <c r="L144" s="131"/>
    </row>
    <row r="145" spans="1:12" x14ac:dyDescent="0.2">
      <c r="A145" s="15" t="s">
        <v>256</v>
      </c>
      <c r="B145" s="15" t="s">
        <v>242</v>
      </c>
      <c r="C145" s="2">
        <v>181415</v>
      </c>
      <c r="D145" s="18" t="s">
        <v>257</v>
      </c>
      <c r="E145" s="5">
        <v>1</v>
      </c>
      <c r="F145" s="15" t="s">
        <v>126</v>
      </c>
      <c r="G145" s="138">
        <f>(1-$L$1)*K145</f>
        <v>1791.787552</v>
      </c>
      <c r="H145" s="139"/>
      <c r="I145" s="19">
        <f t="shared" si="56"/>
        <v>1791.787552</v>
      </c>
      <c r="K145" s="130">
        <v>2178.73</v>
      </c>
      <c r="L145" s="131"/>
    </row>
    <row r="146" spans="1:12" x14ac:dyDescent="0.2">
      <c r="A146" s="15" t="s">
        <v>258</v>
      </c>
      <c r="B146" s="15" t="s">
        <v>58</v>
      </c>
      <c r="C146" s="2">
        <v>270501</v>
      </c>
      <c r="D146" s="18" t="s">
        <v>259</v>
      </c>
      <c r="E146" s="5">
        <v>316.44</v>
      </c>
      <c r="F146" s="15" t="s">
        <v>62</v>
      </c>
      <c r="G146" s="19">
        <f t="shared" ref="G146" si="57">(1-$L$1)*K146</f>
        <v>1.406304</v>
      </c>
      <c r="H146" s="19">
        <f t="shared" ref="H146" si="58">(1-$L$1)*L146</f>
        <v>1.447424</v>
      </c>
      <c r="I146" s="19">
        <f>E146*(G146+H146)</f>
        <v>903.03368832000012</v>
      </c>
      <c r="K146" s="17">
        <v>1.71</v>
      </c>
      <c r="L146" s="17">
        <v>1.76</v>
      </c>
    </row>
    <row r="147" spans="1:12" x14ac:dyDescent="0.2">
      <c r="A147" s="132" t="s">
        <v>13</v>
      </c>
      <c r="B147" s="133"/>
      <c r="C147" s="133"/>
      <c r="D147" s="133"/>
      <c r="E147" s="133"/>
      <c r="F147" s="133"/>
      <c r="G147" s="133"/>
      <c r="H147" s="134"/>
      <c r="I147" s="28">
        <f>SUM(I126:I146)</f>
        <v>87718.10588992</v>
      </c>
      <c r="K147" s="27"/>
    </row>
    <row r="148" spans="1:12" x14ac:dyDescent="0.2">
      <c r="A148" s="6" t="s">
        <v>51</v>
      </c>
      <c r="B148" s="6" t="s">
        <v>52</v>
      </c>
      <c r="C148" s="6" t="s">
        <v>53</v>
      </c>
      <c r="D148" s="12" t="s">
        <v>54</v>
      </c>
      <c r="E148" s="13" t="s">
        <v>55</v>
      </c>
      <c r="F148" s="6" t="s">
        <v>56</v>
      </c>
      <c r="G148" s="6" t="s">
        <v>14</v>
      </c>
      <c r="H148" s="6" t="s">
        <v>32</v>
      </c>
      <c r="I148" s="6" t="s">
        <v>57</v>
      </c>
      <c r="K148" s="7"/>
      <c r="L148" s="7"/>
    </row>
    <row r="149" spans="1:12" x14ac:dyDescent="0.2">
      <c r="A149" s="1">
        <v>16</v>
      </c>
      <c r="B149" s="14" t="s">
        <v>58</v>
      </c>
      <c r="C149" s="1">
        <v>270000</v>
      </c>
      <c r="D149" s="141" t="s">
        <v>28</v>
      </c>
      <c r="E149" s="142"/>
      <c r="F149" s="142"/>
      <c r="G149" s="142"/>
      <c r="H149" s="142"/>
      <c r="I149" s="143"/>
    </row>
    <row r="150" spans="1:12" x14ac:dyDescent="0.2">
      <c r="A150" s="15" t="s">
        <v>260</v>
      </c>
      <c r="B150" s="15" t="s">
        <v>58</v>
      </c>
      <c r="C150" s="2">
        <v>270210</v>
      </c>
      <c r="D150" s="18" t="s">
        <v>261</v>
      </c>
      <c r="E150" s="5">
        <v>2664.1</v>
      </c>
      <c r="F150" s="15" t="s">
        <v>62</v>
      </c>
      <c r="G150" s="19">
        <f t="shared" ref="G150" si="59">(1-$L$1)*K150</f>
        <v>12.738976000000001</v>
      </c>
      <c r="H150" s="19">
        <f t="shared" ref="H150" si="60">(1-$L$1)*L150</f>
        <v>4.1120000000000001</v>
      </c>
      <c r="I150" s="19">
        <f>E150*(G150+H150)</f>
        <v>44892.685161600006</v>
      </c>
      <c r="K150" s="17">
        <v>15.49</v>
      </c>
      <c r="L150" s="17">
        <v>5</v>
      </c>
    </row>
    <row r="151" spans="1:12" ht="25.5" x14ac:dyDescent="0.2">
      <c r="A151" s="15" t="s">
        <v>262</v>
      </c>
      <c r="B151" s="15" t="s">
        <v>72</v>
      </c>
      <c r="C151" s="3">
        <v>10826</v>
      </c>
      <c r="D151" s="18" t="s">
        <v>263</v>
      </c>
      <c r="E151" s="5">
        <v>16</v>
      </c>
      <c r="F151" s="15" t="s">
        <v>126</v>
      </c>
      <c r="G151" s="138">
        <f t="shared" ref="G151:G159" si="61">(1-$L$1)*K151</f>
        <v>70.89088000000001</v>
      </c>
      <c r="H151" s="139"/>
      <c r="I151" s="19">
        <f t="shared" ref="I151:I158" si="62">E151*G151</f>
        <v>1134.2540800000002</v>
      </c>
      <c r="K151" s="130">
        <v>86.2</v>
      </c>
      <c r="L151" s="131"/>
    </row>
    <row r="152" spans="1:12" x14ac:dyDescent="0.2">
      <c r="A152" s="15" t="s">
        <v>264</v>
      </c>
      <c r="B152" s="15" t="s">
        <v>158</v>
      </c>
      <c r="C152" s="15" t="s">
        <v>265</v>
      </c>
      <c r="D152" s="18" t="s">
        <v>266</v>
      </c>
      <c r="E152" s="5">
        <v>5</v>
      </c>
      <c r="F152" s="15" t="s">
        <v>126</v>
      </c>
      <c r="G152" s="138">
        <f t="shared" si="61"/>
        <v>124.82387200000001</v>
      </c>
      <c r="H152" s="139"/>
      <c r="I152" s="19">
        <f t="shared" si="62"/>
        <v>624.11936000000003</v>
      </c>
      <c r="K152" s="130">
        <v>151.78</v>
      </c>
      <c r="L152" s="131"/>
    </row>
    <row r="153" spans="1:12" x14ac:dyDescent="0.2">
      <c r="A153" s="15" t="s">
        <v>267</v>
      </c>
      <c r="B153" s="15" t="s">
        <v>158</v>
      </c>
      <c r="C153" s="15" t="s">
        <v>268</v>
      </c>
      <c r="D153" s="18" t="s">
        <v>269</v>
      </c>
      <c r="E153" s="5">
        <v>4</v>
      </c>
      <c r="F153" s="15" t="s">
        <v>126</v>
      </c>
      <c r="G153" s="138">
        <f t="shared" si="61"/>
        <v>54.056352000000004</v>
      </c>
      <c r="H153" s="139"/>
      <c r="I153" s="19">
        <f t="shared" si="62"/>
        <v>216.22540800000002</v>
      </c>
      <c r="K153" s="130">
        <v>65.73</v>
      </c>
      <c r="L153" s="131"/>
    </row>
    <row r="154" spans="1:12" x14ac:dyDescent="0.2">
      <c r="A154" s="15" t="s">
        <v>270</v>
      </c>
      <c r="B154" s="15" t="s">
        <v>158</v>
      </c>
      <c r="C154" s="15" t="s">
        <v>271</v>
      </c>
      <c r="D154" s="18" t="s">
        <v>272</v>
      </c>
      <c r="E154" s="5">
        <v>4</v>
      </c>
      <c r="F154" s="15" t="s">
        <v>126</v>
      </c>
      <c r="G154" s="138">
        <f t="shared" si="61"/>
        <v>96.171456000000006</v>
      </c>
      <c r="H154" s="139"/>
      <c r="I154" s="19">
        <f t="shared" si="62"/>
        <v>384.68582400000003</v>
      </c>
      <c r="K154" s="130">
        <v>116.94</v>
      </c>
      <c r="L154" s="131"/>
    </row>
    <row r="155" spans="1:12" x14ac:dyDescent="0.2">
      <c r="A155" s="15" t="s">
        <v>273</v>
      </c>
      <c r="B155" s="15" t="s">
        <v>158</v>
      </c>
      <c r="C155" s="15" t="s">
        <v>274</v>
      </c>
      <c r="D155" s="18" t="s">
        <v>275</v>
      </c>
      <c r="E155" s="5">
        <v>124</v>
      </c>
      <c r="F155" s="15" t="s">
        <v>126</v>
      </c>
      <c r="G155" s="138">
        <f t="shared" si="61"/>
        <v>41.917727999999997</v>
      </c>
      <c r="H155" s="139"/>
      <c r="I155" s="19">
        <f t="shared" si="62"/>
        <v>5197.798272</v>
      </c>
      <c r="K155" s="130">
        <v>50.97</v>
      </c>
      <c r="L155" s="131"/>
    </row>
    <row r="156" spans="1:12" x14ac:dyDescent="0.2">
      <c r="A156" s="15" t="s">
        <v>276</v>
      </c>
      <c r="B156" s="15" t="s">
        <v>158</v>
      </c>
      <c r="C156" s="15" t="s">
        <v>277</v>
      </c>
      <c r="D156" s="18" t="s">
        <v>278</v>
      </c>
      <c r="E156" s="5">
        <v>38</v>
      </c>
      <c r="F156" s="15" t="s">
        <v>126</v>
      </c>
      <c r="G156" s="138">
        <f t="shared" si="61"/>
        <v>33.142719999999997</v>
      </c>
      <c r="H156" s="139"/>
      <c r="I156" s="19">
        <f t="shared" si="62"/>
        <v>1259.4233599999998</v>
      </c>
      <c r="K156" s="130">
        <v>40.299999999999997</v>
      </c>
      <c r="L156" s="131"/>
    </row>
    <row r="157" spans="1:12" x14ac:dyDescent="0.2">
      <c r="A157" s="15" t="s">
        <v>279</v>
      </c>
      <c r="B157" s="15" t="s">
        <v>242</v>
      </c>
      <c r="C157" s="2">
        <v>180351</v>
      </c>
      <c r="D157" s="18" t="s">
        <v>280</v>
      </c>
      <c r="E157" s="5">
        <v>8</v>
      </c>
      <c r="F157" s="15" t="s">
        <v>126</v>
      </c>
      <c r="G157" s="138">
        <f t="shared" si="61"/>
        <v>47.222208000000002</v>
      </c>
      <c r="H157" s="139"/>
      <c r="I157" s="19">
        <f t="shared" si="62"/>
        <v>377.77766400000002</v>
      </c>
      <c r="K157" s="130">
        <v>57.42</v>
      </c>
      <c r="L157" s="131"/>
    </row>
    <row r="158" spans="1:12" x14ac:dyDescent="0.2">
      <c r="A158" s="15" t="s">
        <v>281</v>
      </c>
      <c r="B158" s="15" t="s">
        <v>242</v>
      </c>
      <c r="C158" s="2">
        <v>180349</v>
      </c>
      <c r="D158" s="18" t="s">
        <v>282</v>
      </c>
      <c r="E158" s="5">
        <v>8</v>
      </c>
      <c r="F158" s="15" t="s">
        <v>126</v>
      </c>
      <c r="G158" s="138">
        <f t="shared" si="61"/>
        <v>68.201632000000004</v>
      </c>
      <c r="H158" s="139"/>
      <c r="I158" s="19">
        <f t="shared" si="62"/>
        <v>545.61305600000003</v>
      </c>
      <c r="K158" s="130">
        <v>82.93</v>
      </c>
      <c r="L158" s="131"/>
    </row>
    <row r="159" spans="1:12" ht="25.5" x14ac:dyDescent="0.2">
      <c r="A159" s="15" t="s">
        <v>283</v>
      </c>
      <c r="B159" s="15" t="s">
        <v>58</v>
      </c>
      <c r="C159" s="2">
        <v>270211</v>
      </c>
      <c r="D159" s="18" t="s">
        <v>284</v>
      </c>
      <c r="E159" s="5">
        <v>208</v>
      </c>
      <c r="F159" s="15" t="s">
        <v>126</v>
      </c>
      <c r="G159" s="19">
        <f t="shared" si="61"/>
        <v>1.365184</v>
      </c>
      <c r="H159" s="19">
        <f t="shared" ref="H159" si="63">(1-$L$1)*L159</f>
        <v>8.8736959999999989</v>
      </c>
      <c r="I159" s="19">
        <f>E159*(G159+H159)</f>
        <v>2129.6870399999998</v>
      </c>
      <c r="K159" s="17">
        <v>1.66</v>
      </c>
      <c r="L159" s="17">
        <v>10.79</v>
      </c>
    </row>
    <row r="160" spans="1:12" x14ac:dyDescent="0.2">
      <c r="A160" s="15" t="s">
        <v>285</v>
      </c>
      <c r="B160" s="15" t="s">
        <v>242</v>
      </c>
      <c r="C160" s="2">
        <v>180223</v>
      </c>
      <c r="D160" s="18" t="s">
        <v>286</v>
      </c>
      <c r="E160" s="5">
        <v>2</v>
      </c>
      <c r="F160" s="15" t="s">
        <v>126</v>
      </c>
      <c r="G160" s="138">
        <f t="shared" ref="G160:G164" si="64">(1-$L$1)*K160</f>
        <v>152.44006400000001</v>
      </c>
      <c r="H160" s="139"/>
      <c r="I160" s="19">
        <f t="shared" ref="I160:I163" si="65">E160*G160</f>
        <v>304.88012800000001</v>
      </c>
      <c r="K160" s="130">
        <v>185.36</v>
      </c>
      <c r="L160" s="131"/>
    </row>
    <row r="161" spans="1:12" x14ac:dyDescent="0.2">
      <c r="A161" s="15" t="s">
        <v>287</v>
      </c>
      <c r="B161" s="15" t="s">
        <v>242</v>
      </c>
      <c r="C161" s="2">
        <v>180226</v>
      </c>
      <c r="D161" s="18" t="s">
        <v>288</v>
      </c>
      <c r="E161" s="5">
        <v>2</v>
      </c>
      <c r="F161" s="15" t="s">
        <v>126</v>
      </c>
      <c r="G161" s="138">
        <f t="shared" si="64"/>
        <v>249.047392</v>
      </c>
      <c r="H161" s="139"/>
      <c r="I161" s="19">
        <f t="shared" si="65"/>
        <v>498.094784</v>
      </c>
      <c r="K161" s="130">
        <v>302.83</v>
      </c>
      <c r="L161" s="131"/>
    </row>
    <row r="162" spans="1:12" x14ac:dyDescent="0.2">
      <c r="A162" s="15" t="s">
        <v>289</v>
      </c>
      <c r="B162" s="15" t="s">
        <v>242</v>
      </c>
      <c r="C162" s="2">
        <v>180219</v>
      </c>
      <c r="D162" s="18" t="s">
        <v>290</v>
      </c>
      <c r="E162" s="5">
        <v>2</v>
      </c>
      <c r="F162" s="15" t="s">
        <v>126</v>
      </c>
      <c r="G162" s="138">
        <f t="shared" si="64"/>
        <v>181.725728</v>
      </c>
      <c r="H162" s="139"/>
      <c r="I162" s="19">
        <f t="shared" si="65"/>
        <v>363.45145600000001</v>
      </c>
      <c r="K162" s="130">
        <v>220.97</v>
      </c>
      <c r="L162" s="131"/>
    </row>
    <row r="163" spans="1:12" x14ac:dyDescent="0.2">
      <c r="A163" s="15" t="s">
        <v>291</v>
      </c>
      <c r="B163" s="15" t="s">
        <v>158</v>
      </c>
      <c r="C163" s="15" t="s">
        <v>292</v>
      </c>
      <c r="D163" s="18" t="s">
        <v>293</v>
      </c>
      <c r="E163" s="5">
        <v>2</v>
      </c>
      <c r="F163" s="15" t="s">
        <v>126</v>
      </c>
      <c r="G163" s="138">
        <f t="shared" si="64"/>
        <v>45.363583999999996</v>
      </c>
      <c r="H163" s="139"/>
      <c r="I163" s="19">
        <f t="shared" si="65"/>
        <v>90.727167999999992</v>
      </c>
      <c r="K163" s="130">
        <v>55.16</v>
      </c>
      <c r="L163" s="131"/>
    </row>
    <row r="164" spans="1:12" ht="25.5" x14ac:dyDescent="0.2">
      <c r="A164" s="15" t="s">
        <v>294</v>
      </c>
      <c r="B164" s="15" t="s">
        <v>58</v>
      </c>
      <c r="C164" s="2">
        <v>270212</v>
      </c>
      <c r="D164" s="18" t="s">
        <v>295</v>
      </c>
      <c r="E164" s="5">
        <v>8</v>
      </c>
      <c r="F164" s="15" t="s">
        <v>126</v>
      </c>
      <c r="G164" s="19">
        <f t="shared" si="64"/>
        <v>8.5529600000000006</v>
      </c>
      <c r="H164" s="19">
        <f t="shared" ref="H164" si="66">(1-$L$1)*L164</f>
        <v>21.365952</v>
      </c>
      <c r="I164" s="19">
        <f>E164*(G164+H164)</f>
        <v>239.35129599999999</v>
      </c>
      <c r="K164" s="17">
        <v>10.4</v>
      </c>
      <c r="L164" s="17">
        <v>25.98</v>
      </c>
    </row>
    <row r="165" spans="1:12" x14ac:dyDescent="0.2">
      <c r="A165" s="132" t="s">
        <v>13</v>
      </c>
      <c r="B165" s="133"/>
      <c r="C165" s="133"/>
      <c r="D165" s="133"/>
      <c r="E165" s="133"/>
      <c r="F165" s="133"/>
      <c r="G165" s="133"/>
      <c r="H165" s="134"/>
      <c r="I165" s="28">
        <f>SUM(I150:I164)</f>
        <v>58258.7740576</v>
      </c>
      <c r="K165" s="27"/>
    </row>
    <row r="166" spans="1:12" x14ac:dyDescent="0.2">
      <c r="A166" s="140"/>
      <c r="B166" s="140"/>
      <c r="C166" s="140"/>
      <c r="D166" s="140"/>
      <c r="E166" s="140"/>
      <c r="F166" s="140"/>
      <c r="G166" s="140"/>
      <c r="H166" s="140"/>
      <c r="I166" s="140"/>
    </row>
    <row r="167" spans="1:12" x14ac:dyDescent="0.2">
      <c r="A167" s="132" t="s">
        <v>29</v>
      </c>
      <c r="B167" s="133"/>
      <c r="C167" s="133"/>
      <c r="D167" s="133"/>
      <c r="E167" s="133"/>
      <c r="F167" s="133"/>
      <c r="G167" s="133"/>
      <c r="H167" s="134"/>
      <c r="I167" s="28">
        <f>(I22+I27+I35+I44+I52+I73+I79+I83+I87+I94+I102+I109+I114+I123+I147+I165)-0.06</f>
        <v>610194.50940162083</v>
      </c>
    </row>
    <row r="168" spans="1:12" x14ac:dyDescent="0.2">
      <c r="A168" s="132" t="s">
        <v>30</v>
      </c>
      <c r="B168" s="133"/>
      <c r="C168" s="133"/>
      <c r="D168" s="133"/>
      <c r="E168" s="133"/>
      <c r="F168" s="133"/>
      <c r="G168" s="133"/>
      <c r="H168" s="134"/>
      <c r="I168" s="28">
        <f>(I167-I16-I128)*0.247</f>
        <v>149805.49385037698</v>
      </c>
    </row>
    <row r="169" spans="1:12" x14ac:dyDescent="0.2">
      <c r="A169" s="132" t="s">
        <v>31</v>
      </c>
      <c r="B169" s="133"/>
      <c r="C169" s="133"/>
      <c r="D169" s="133"/>
      <c r="E169" s="133"/>
      <c r="F169" s="133"/>
      <c r="G169" s="133"/>
      <c r="H169" s="134"/>
      <c r="I169" s="28">
        <f>SUM(I167:I168)</f>
        <v>760000.00325199775</v>
      </c>
    </row>
  </sheetData>
  <mergeCells count="124">
    <mergeCell ref="A1:B12"/>
    <mergeCell ref="D7:E7"/>
    <mergeCell ref="A13:I13"/>
    <mergeCell ref="D15:I15"/>
    <mergeCell ref="G16:H16"/>
    <mergeCell ref="C1:I1"/>
    <mergeCell ref="D2:E2"/>
    <mergeCell ref="D3:E3"/>
    <mergeCell ref="D4:E4"/>
    <mergeCell ref="D5:E5"/>
    <mergeCell ref="D6:E6"/>
    <mergeCell ref="D8:E8"/>
    <mergeCell ref="D9:E9"/>
    <mergeCell ref="D10:E10"/>
    <mergeCell ref="D11:E11"/>
    <mergeCell ref="D12:E12"/>
    <mergeCell ref="F2:I12"/>
    <mergeCell ref="G32:H32"/>
    <mergeCell ref="A35:H35"/>
    <mergeCell ref="D37:I37"/>
    <mergeCell ref="A44:H44"/>
    <mergeCell ref="D46:I46"/>
    <mergeCell ref="G20:H20"/>
    <mergeCell ref="A22:H22"/>
    <mergeCell ref="D24:I24"/>
    <mergeCell ref="A27:H27"/>
    <mergeCell ref="D29:I29"/>
    <mergeCell ref="G71:H71"/>
    <mergeCell ref="G72:H72"/>
    <mergeCell ref="A73:H73"/>
    <mergeCell ref="D75:I75"/>
    <mergeCell ref="G78:H78"/>
    <mergeCell ref="A52:H52"/>
    <mergeCell ref="D54:I54"/>
    <mergeCell ref="G66:H66"/>
    <mergeCell ref="G67:H67"/>
    <mergeCell ref="G70:H70"/>
    <mergeCell ref="A94:H94"/>
    <mergeCell ref="D96:I96"/>
    <mergeCell ref="A102:H102"/>
    <mergeCell ref="D104:I104"/>
    <mergeCell ref="G108:H108"/>
    <mergeCell ref="A87:H87"/>
    <mergeCell ref="D89:I89"/>
    <mergeCell ref="A79:H79"/>
    <mergeCell ref="D81:I81"/>
    <mergeCell ref="G82:H82"/>
    <mergeCell ref="A83:H83"/>
    <mergeCell ref="D85:I85"/>
    <mergeCell ref="D125:I125"/>
    <mergeCell ref="G127:H127"/>
    <mergeCell ref="G128:H128"/>
    <mergeCell ref="G131:H131"/>
    <mergeCell ref="G136:H136"/>
    <mergeCell ref="A109:H109"/>
    <mergeCell ref="D111:I111"/>
    <mergeCell ref="A114:H114"/>
    <mergeCell ref="D116:I116"/>
    <mergeCell ref="A123:H123"/>
    <mergeCell ref="G142:H142"/>
    <mergeCell ref="G143:H143"/>
    <mergeCell ref="G144:H144"/>
    <mergeCell ref="G145:H145"/>
    <mergeCell ref="A147:H147"/>
    <mergeCell ref="G137:H137"/>
    <mergeCell ref="G138:H138"/>
    <mergeCell ref="G139:H139"/>
    <mergeCell ref="G140:H140"/>
    <mergeCell ref="G141:H141"/>
    <mergeCell ref="G162:H162"/>
    <mergeCell ref="G155:H155"/>
    <mergeCell ref="G156:H156"/>
    <mergeCell ref="G157:H157"/>
    <mergeCell ref="D149:I149"/>
    <mergeCell ref="G151:H151"/>
    <mergeCell ref="G152:H152"/>
    <mergeCell ref="G153:H153"/>
    <mergeCell ref="G154:H154"/>
    <mergeCell ref="A169:H169"/>
    <mergeCell ref="C6:C10"/>
    <mergeCell ref="K16:L16"/>
    <mergeCell ref="K20:L20"/>
    <mergeCell ref="K32:L32"/>
    <mergeCell ref="K66:L66"/>
    <mergeCell ref="K67:L67"/>
    <mergeCell ref="K70:L70"/>
    <mergeCell ref="K71:L71"/>
    <mergeCell ref="K72:L72"/>
    <mergeCell ref="K78:L78"/>
    <mergeCell ref="K82:L82"/>
    <mergeCell ref="K108:L108"/>
    <mergeCell ref="K127:L127"/>
    <mergeCell ref="K128:L128"/>
    <mergeCell ref="K131:L131"/>
    <mergeCell ref="G163:H163"/>
    <mergeCell ref="A165:H165"/>
    <mergeCell ref="A166:I166"/>
    <mergeCell ref="A167:H167"/>
    <mergeCell ref="A168:H168"/>
    <mergeCell ref="G158:H158"/>
    <mergeCell ref="G160:H160"/>
    <mergeCell ref="G161:H161"/>
    <mergeCell ref="K141:L141"/>
    <mergeCell ref="K142:L142"/>
    <mergeCell ref="K143:L143"/>
    <mergeCell ref="K144:L144"/>
    <mergeCell ref="K145:L145"/>
    <mergeCell ref="K136:L136"/>
    <mergeCell ref="K137:L137"/>
    <mergeCell ref="K138:L138"/>
    <mergeCell ref="K139:L139"/>
    <mergeCell ref="K140:L140"/>
    <mergeCell ref="K162:L162"/>
    <mergeCell ref="K163:L163"/>
    <mergeCell ref="K156:L156"/>
    <mergeCell ref="K157:L157"/>
    <mergeCell ref="K158:L158"/>
    <mergeCell ref="K160:L160"/>
    <mergeCell ref="K161:L161"/>
    <mergeCell ref="K151:L151"/>
    <mergeCell ref="K152:L152"/>
    <mergeCell ref="K153:L153"/>
    <mergeCell ref="K154:L154"/>
    <mergeCell ref="K155:L15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693A0-9AAC-40AB-9718-9E2B1E0E0906}">
  <dimension ref="A1:D409"/>
  <sheetViews>
    <sheetView topLeftCell="A48" workbookViewId="0">
      <selection activeCell="D54" sqref="D54"/>
    </sheetView>
  </sheetViews>
  <sheetFormatPr defaultRowHeight="12.75" x14ac:dyDescent="0.2"/>
  <cols>
    <col min="1" max="1" width="15.1640625" style="38" customWidth="1"/>
    <col min="2" max="2" width="98" style="43" customWidth="1"/>
    <col min="3" max="3" width="7.1640625" style="31" bestFit="1" customWidth="1"/>
    <col min="4" max="4" width="43" style="44" customWidth="1"/>
    <col min="5" max="16384" width="9.33203125" style="31"/>
  </cols>
  <sheetData>
    <row r="1" spans="1:4" s="8" customFormat="1" ht="18" x14ac:dyDescent="0.2">
      <c r="A1" s="37"/>
      <c r="B1" s="193" t="s">
        <v>654</v>
      </c>
      <c r="C1" s="194"/>
      <c r="D1" s="188"/>
    </row>
    <row r="2" spans="1:4" s="8" customFormat="1" ht="12.75" customHeight="1" x14ac:dyDescent="0.2">
      <c r="A2" s="29" t="s">
        <v>37</v>
      </c>
      <c r="B2" s="152" t="s">
        <v>35</v>
      </c>
      <c r="C2" s="185"/>
      <c r="D2" s="189"/>
    </row>
    <row r="3" spans="1:4" s="8" customFormat="1" ht="12.75" customHeight="1" x14ac:dyDescent="0.2">
      <c r="A3" s="29" t="s">
        <v>38</v>
      </c>
      <c r="B3" s="152" t="s">
        <v>39</v>
      </c>
      <c r="C3" s="185"/>
      <c r="D3" s="189"/>
    </row>
    <row r="4" spans="1:4" s="8" customFormat="1" ht="12.75" customHeight="1" x14ac:dyDescent="0.2">
      <c r="A4" s="29" t="s">
        <v>40</v>
      </c>
      <c r="B4" s="153">
        <v>2024011766</v>
      </c>
      <c r="C4" s="195"/>
      <c r="D4" s="189"/>
    </row>
    <row r="5" spans="1:4" s="8" customFormat="1" x14ac:dyDescent="0.2">
      <c r="A5" s="29" t="s">
        <v>41</v>
      </c>
      <c r="B5" s="152" t="s">
        <v>42</v>
      </c>
      <c r="C5" s="185"/>
      <c r="D5" s="189"/>
    </row>
    <row r="6" spans="1:4" s="8" customFormat="1" ht="25.5" customHeight="1" x14ac:dyDescent="0.2">
      <c r="A6" s="191" t="s">
        <v>43</v>
      </c>
      <c r="B6" s="152" t="s">
        <v>12</v>
      </c>
      <c r="C6" s="185"/>
      <c r="D6" s="189"/>
    </row>
    <row r="7" spans="1:4" s="8" customFormat="1" ht="25.5" customHeight="1" x14ac:dyDescent="0.2">
      <c r="A7" s="191"/>
      <c r="B7" s="137" t="s">
        <v>44</v>
      </c>
      <c r="C7" s="192"/>
      <c r="D7" s="189"/>
    </row>
    <row r="8" spans="1:4" s="8" customFormat="1" x14ac:dyDescent="0.2">
      <c r="A8" s="191"/>
      <c r="B8" s="152" t="s">
        <v>45</v>
      </c>
      <c r="C8" s="185"/>
      <c r="D8" s="189"/>
    </row>
    <row r="9" spans="1:4" s="8" customFormat="1" x14ac:dyDescent="0.2">
      <c r="A9" s="191"/>
      <c r="B9" s="152" t="s">
        <v>46</v>
      </c>
      <c r="C9" s="185"/>
      <c r="D9" s="189"/>
    </row>
    <row r="10" spans="1:4" s="8" customFormat="1" ht="12.75" customHeight="1" x14ac:dyDescent="0.2">
      <c r="A10" s="30" t="s">
        <v>48</v>
      </c>
      <c r="B10" s="186" t="s">
        <v>49</v>
      </c>
      <c r="C10" s="187"/>
      <c r="D10" s="190"/>
    </row>
    <row r="11" spans="1:4" ht="15.95" customHeight="1" thickBot="1" x14ac:dyDescent="0.25">
      <c r="A11" s="181"/>
      <c r="B11" s="181"/>
      <c r="C11" s="181"/>
      <c r="D11" s="181"/>
    </row>
    <row r="12" spans="1:4" ht="17.100000000000001" customHeight="1" x14ac:dyDescent="0.2">
      <c r="A12" s="45">
        <v>1</v>
      </c>
      <c r="B12" s="182" t="s">
        <v>2</v>
      </c>
      <c r="C12" s="183"/>
      <c r="D12" s="184"/>
    </row>
    <row r="13" spans="1:4" ht="15.95" customHeight="1" x14ac:dyDescent="0.2">
      <c r="A13" s="46" t="s">
        <v>51</v>
      </c>
      <c r="B13" s="39" t="s">
        <v>54</v>
      </c>
      <c r="C13" s="34" t="s">
        <v>656</v>
      </c>
      <c r="D13" s="47" t="s">
        <v>655</v>
      </c>
    </row>
    <row r="14" spans="1:4" ht="32.1" customHeight="1" x14ac:dyDescent="0.2">
      <c r="A14" s="48" t="s">
        <v>653</v>
      </c>
      <c r="B14" s="40" t="s">
        <v>652</v>
      </c>
      <c r="C14" s="25" t="s">
        <v>338</v>
      </c>
      <c r="D14" s="49" t="s">
        <v>298</v>
      </c>
    </row>
    <row r="15" spans="1:4" ht="15.95" customHeight="1" x14ac:dyDescent="0.2">
      <c r="A15" s="50"/>
      <c r="B15" s="41" t="s">
        <v>651</v>
      </c>
      <c r="C15" s="32" t="s">
        <v>4</v>
      </c>
      <c r="D15" s="51">
        <v>5822.68</v>
      </c>
    </row>
    <row r="16" spans="1:4" ht="15.95" customHeight="1" x14ac:dyDescent="0.2">
      <c r="A16" s="165" t="s">
        <v>296</v>
      </c>
      <c r="B16" s="166"/>
      <c r="C16" s="167"/>
      <c r="D16" s="52">
        <f>SUM(D15)</f>
        <v>5822.68</v>
      </c>
    </row>
    <row r="17" spans="1:4" ht="15.95" customHeight="1" x14ac:dyDescent="0.2">
      <c r="A17" s="48" t="s">
        <v>650</v>
      </c>
      <c r="B17" s="40" t="s">
        <v>649</v>
      </c>
      <c r="C17" s="25" t="s">
        <v>552</v>
      </c>
      <c r="D17" s="49" t="s">
        <v>298</v>
      </c>
    </row>
    <row r="18" spans="1:4" ht="15.95" customHeight="1" x14ac:dyDescent="0.2">
      <c r="A18" s="50"/>
      <c r="B18" s="41" t="s">
        <v>644</v>
      </c>
      <c r="C18" s="32" t="s">
        <v>4</v>
      </c>
      <c r="D18" s="51">
        <v>5822.68</v>
      </c>
    </row>
    <row r="19" spans="1:4" ht="15" customHeight="1" x14ac:dyDescent="0.2">
      <c r="A19" s="50"/>
      <c r="B19" s="41" t="s">
        <v>643</v>
      </c>
      <c r="C19" s="32" t="s">
        <v>6</v>
      </c>
      <c r="D19" s="51">
        <v>329.72</v>
      </c>
    </row>
    <row r="20" spans="1:4" ht="15.95" customHeight="1" x14ac:dyDescent="0.2">
      <c r="A20" s="50"/>
      <c r="B20" s="41" t="s">
        <v>474</v>
      </c>
      <c r="C20" s="32" t="s">
        <v>648</v>
      </c>
      <c r="D20" s="51">
        <v>0.46279999999999999</v>
      </c>
    </row>
    <row r="21" spans="1:4" ht="17.100000000000001" customHeight="1" x14ac:dyDescent="0.2">
      <c r="A21" s="165" t="s">
        <v>296</v>
      </c>
      <c r="B21" s="166"/>
      <c r="C21" s="167"/>
      <c r="D21" s="52">
        <f>D19*D20+0.001</f>
        <v>152.595416</v>
      </c>
    </row>
    <row r="22" spans="1:4" ht="15" customHeight="1" x14ac:dyDescent="0.2">
      <c r="A22" s="48" t="s">
        <v>647</v>
      </c>
      <c r="B22" s="40" t="s">
        <v>646</v>
      </c>
      <c r="C22" s="25" t="s">
        <v>645</v>
      </c>
      <c r="D22" s="49" t="s">
        <v>298</v>
      </c>
    </row>
    <row r="23" spans="1:4" ht="15.95" customHeight="1" x14ac:dyDescent="0.2">
      <c r="A23" s="50"/>
      <c r="B23" s="41" t="s">
        <v>644</v>
      </c>
      <c r="C23" s="32" t="s">
        <v>4</v>
      </c>
      <c r="D23" s="51">
        <v>5822.68</v>
      </c>
    </row>
    <row r="24" spans="1:4" ht="15.95" customHeight="1" x14ac:dyDescent="0.2">
      <c r="A24" s="50"/>
      <c r="B24" s="41" t="s">
        <v>643</v>
      </c>
      <c r="C24" s="32" t="s">
        <v>4</v>
      </c>
      <c r="D24" s="51">
        <v>329.72</v>
      </c>
    </row>
    <row r="25" spans="1:4" ht="15.95" customHeight="1" x14ac:dyDescent="0.2">
      <c r="A25" s="50"/>
      <c r="B25" s="41" t="s">
        <v>474</v>
      </c>
      <c r="C25" s="32" t="s">
        <v>642</v>
      </c>
      <c r="D25" s="51">
        <v>3.2951700000000002</v>
      </c>
    </row>
    <row r="26" spans="1:4" ht="15.95" customHeight="1" x14ac:dyDescent="0.2">
      <c r="A26" s="165" t="s">
        <v>296</v>
      </c>
      <c r="B26" s="166"/>
      <c r="C26" s="167"/>
      <c r="D26" s="52">
        <f>D24*D25+0.01</f>
        <v>1086.4934524</v>
      </c>
    </row>
    <row r="27" spans="1:4" ht="32.1" customHeight="1" x14ac:dyDescent="0.2">
      <c r="A27" s="48" t="s">
        <v>641</v>
      </c>
      <c r="B27" s="40" t="s">
        <v>640</v>
      </c>
      <c r="C27" s="25" t="s">
        <v>338</v>
      </c>
      <c r="D27" s="49" t="s">
        <v>337</v>
      </c>
    </row>
    <row r="28" spans="1:4" ht="15.95" customHeight="1" x14ac:dyDescent="0.2">
      <c r="A28" s="50"/>
      <c r="B28" s="41" t="s">
        <v>607</v>
      </c>
      <c r="C28" s="32" t="s">
        <v>4</v>
      </c>
      <c r="D28" s="51">
        <v>4542</v>
      </c>
    </row>
    <row r="29" spans="1:4" ht="15.95" customHeight="1" x14ac:dyDescent="0.2">
      <c r="A29" s="165" t="s">
        <v>296</v>
      </c>
      <c r="B29" s="166"/>
      <c r="C29" s="167"/>
      <c r="D29" s="52">
        <f>SUM(D28)</f>
        <v>4542</v>
      </c>
    </row>
    <row r="30" spans="1:4" ht="32.1" customHeight="1" x14ac:dyDescent="0.2">
      <c r="A30" s="48" t="s">
        <v>639</v>
      </c>
      <c r="B30" s="40" t="s">
        <v>638</v>
      </c>
      <c r="C30" s="25" t="s">
        <v>637</v>
      </c>
      <c r="D30" s="49" t="s">
        <v>636</v>
      </c>
    </row>
    <row r="31" spans="1:4" ht="15.95" customHeight="1" x14ac:dyDescent="0.2">
      <c r="A31" s="50"/>
      <c r="B31" s="41" t="s">
        <v>635</v>
      </c>
      <c r="C31" s="32" t="s">
        <v>634</v>
      </c>
      <c r="D31" s="51">
        <v>4</v>
      </c>
    </row>
    <row r="32" spans="1:4" ht="15.95" customHeight="1" x14ac:dyDescent="0.2">
      <c r="A32" s="165" t="s">
        <v>296</v>
      </c>
      <c r="B32" s="166"/>
      <c r="C32" s="167"/>
      <c r="D32" s="52">
        <f>SUM(D31)</f>
        <v>4</v>
      </c>
    </row>
    <row r="33" spans="1:4" ht="27.95" customHeight="1" x14ac:dyDescent="0.2">
      <c r="A33" s="48" t="s">
        <v>633</v>
      </c>
      <c r="B33" s="40" t="s">
        <v>632</v>
      </c>
      <c r="C33" s="25" t="s">
        <v>338</v>
      </c>
      <c r="D33" s="49" t="s">
        <v>337</v>
      </c>
    </row>
    <row r="34" spans="1:4" ht="14.25" customHeight="1" x14ac:dyDescent="0.2">
      <c r="A34" s="50"/>
      <c r="B34" s="41" t="s">
        <v>372</v>
      </c>
      <c r="C34" s="32" t="s">
        <v>6</v>
      </c>
      <c r="D34" s="51">
        <v>1.5</v>
      </c>
    </row>
    <row r="35" spans="1:4" ht="15.95" customHeight="1" x14ac:dyDescent="0.2">
      <c r="A35" s="50"/>
      <c r="B35" s="41" t="s">
        <v>575</v>
      </c>
      <c r="C35" s="32" t="s">
        <v>6</v>
      </c>
      <c r="D35" s="51">
        <v>2</v>
      </c>
    </row>
    <row r="36" spans="1:4" ht="15.95" customHeight="1" x14ac:dyDescent="0.2">
      <c r="A36" s="165" t="s">
        <v>296</v>
      </c>
      <c r="B36" s="166"/>
      <c r="C36" s="167"/>
      <c r="D36" s="52">
        <f>D34*D35</f>
        <v>3</v>
      </c>
    </row>
    <row r="37" spans="1:4" ht="17.100000000000001" customHeight="1" x14ac:dyDescent="0.2">
      <c r="A37" s="53">
        <v>2</v>
      </c>
      <c r="B37" s="162" t="s">
        <v>631</v>
      </c>
      <c r="C37" s="163"/>
      <c r="D37" s="164"/>
    </row>
    <row r="38" spans="1:4" ht="15.95" customHeight="1" x14ac:dyDescent="0.2">
      <c r="A38" s="178" t="s">
        <v>602</v>
      </c>
      <c r="B38" s="179"/>
      <c r="C38" s="179"/>
      <c r="D38" s="180"/>
    </row>
    <row r="39" spans="1:4" ht="15.95" customHeight="1" x14ac:dyDescent="0.2">
      <c r="A39" s="48" t="s">
        <v>630</v>
      </c>
      <c r="B39" s="40" t="s">
        <v>629</v>
      </c>
      <c r="C39" s="25" t="s">
        <v>552</v>
      </c>
      <c r="D39" s="49" t="s">
        <v>624</v>
      </c>
    </row>
    <row r="40" spans="1:4" ht="15.95" customHeight="1" x14ac:dyDescent="0.2">
      <c r="A40" s="50"/>
      <c r="B40" s="41" t="s">
        <v>628</v>
      </c>
      <c r="C40" s="32" t="s">
        <v>4</v>
      </c>
      <c r="D40" s="51">
        <v>5822.68</v>
      </c>
    </row>
    <row r="41" spans="1:4" ht="15.95" customHeight="1" x14ac:dyDescent="0.2">
      <c r="A41" s="50"/>
      <c r="B41" s="41" t="s">
        <v>627</v>
      </c>
      <c r="C41" s="32" t="s">
        <v>6</v>
      </c>
      <c r="D41" s="51">
        <v>0.03</v>
      </c>
    </row>
    <row r="42" spans="1:4" ht="15.95" customHeight="1" x14ac:dyDescent="0.2">
      <c r="A42" s="165" t="s">
        <v>621</v>
      </c>
      <c r="B42" s="166"/>
      <c r="C42" s="167"/>
      <c r="D42" s="52">
        <f>D40*D41</f>
        <v>174.68039999999999</v>
      </c>
    </row>
    <row r="43" spans="1:4" ht="15.95" customHeight="1" x14ac:dyDescent="0.2">
      <c r="A43" s="48" t="s">
        <v>626</v>
      </c>
      <c r="B43" s="40" t="s">
        <v>625</v>
      </c>
      <c r="C43" s="25" t="s">
        <v>552</v>
      </c>
      <c r="D43" s="49" t="s">
        <v>624</v>
      </c>
    </row>
    <row r="44" spans="1:4" ht="15.95" customHeight="1" x14ac:dyDescent="0.2">
      <c r="A44" s="50"/>
      <c r="B44" s="41" t="s">
        <v>623</v>
      </c>
      <c r="C44" s="32" t="s">
        <v>4</v>
      </c>
      <c r="D44" s="51">
        <v>4542</v>
      </c>
    </row>
    <row r="45" spans="1:4" ht="15" customHeight="1" x14ac:dyDescent="0.2">
      <c r="A45" s="50"/>
      <c r="B45" s="41" t="s">
        <v>622</v>
      </c>
      <c r="C45" s="32" t="s">
        <v>332</v>
      </c>
      <c r="D45" s="51">
        <v>1</v>
      </c>
    </row>
    <row r="46" spans="1:4" ht="17.100000000000001" customHeight="1" x14ac:dyDescent="0.2">
      <c r="A46" s="165" t="s">
        <v>621</v>
      </c>
      <c r="B46" s="166"/>
      <c r="C46" s="167"/>
      <c r="D46" s="52">
        <v>45.42</v>
      </c>
    </row>
    <row r="47" spans="1:4" ht="15.95" customHeight="1" x14ac:dyDescent="0.2">
      <c r="A47" s="53">
        <v>3</v>
      </c>
      <c r="B47" s="162" t="s">
        <v>620</v>
      </c>
      <c r="C47" s="163"/>
      <c r="D47" s="164"/>
    </row>
    <row r="48" spans="1:4" ht="17.100000000000001" customHeight="1" x14ac:dyDescent="0.2">
      <c r="A48" s="178" t="s">
        <v>602</v>
      </c>
      <c r="B48" s="179"/>
      <c r="C48" s="179"/>
      <c r="D48" s="180"/>
    </row>
    <row r="49" spans="1:4" ht="15.95" customHeight="1" x14ac:dyDescent="0.2">
      <c r="A49" s="48" t="s">
        <v>619</v>
      </c>
      <c r="B49" s="40" t="s">
        <v>618</v>
      </c>
      <c r="C49" s="25" t="s">
        <v>552</v>
      </c>
      <c r="D49" s="49" t="s">
        <v>551</v>
      </c>
    </row>
    <row r="50" spans="1:4" ht="15.95" customHeight="1" x14ac:dyDescent="0.2">
      <c r="A50" s="50"/>
      <c r="B50" s="41" t="s">
        <v>614</v>
      </c>
      <c r="C50" s="32" t="s">
        <v>5</v>
      </c>
      <c r="D50" s="51">
        <v>11.31</v>
      </c>
    </row>
    <row r="51" spans="1:4" ht="15" customHeight="1" x14ac:dyDescent="0.2">
      <c r="A51" s="50"/>
      <c r="B51" s="41" t="s">
        <v>617</v>
      </c>
      <c r="C51" s="32" t="s">
        <v>5</v>
      </c>
      <c r="D51" s="51">
        <v>0.96</v>
      </c>
    </row>
    <row r="52" spans="1:4" ht="17.100000000000001" customHeight="1" x14ac:dyDescent="0.2">
      <c r="A52" s="165" t="s">
        <v>296</v>
      </c>
      <c r="B52" s="166"/>
      <c r="C52" s="167"/>
      <c r="D52" s="52">
        <f>SUM(D50:D51)</f>
        <v>12.27</v>
      </c>
    </row>
    <row r="53" spans="1:4" ht="15.95" customHeight="1" x14ac:dyDescent="0.2">
      <c r="A53" s="48" t="s">
        <v>616</v>
      </c>
      <c r="B53" s="40" t="s">
        <v>615</v>
      </c>
      <c r="C53" s="25" t="s">
        <v>552</v>
      </c>
      <c r="D53" s="49" t="s">
        <v>551</v>
      </c>
    </row>
    <row r="54" spans="1:4" ht="15" customHeight="1" x14ac:dyDescent="0.2">
      <c r="A54" s="50"/>
      <c r="B54" s="41" t="s">
        <v>614</v>
      </c>
      <c r="C54" s="32" t="s">
        <v>5</v>
      </c>
      <c r="D54" s="51">
        <v>6.1852409638554207</v>
      </c>
    </row>
    <row r="55" spans="1:4" ht="17.100000000000001" customHeight="1" x14ac:dyDescent="0.2">
      <c r="A55" s="165" t="s">
        <v>296</v>
      </c>
      <c r="B55" s="166"/>
      <c r="C55" s="167"/>
      <c r="D55" s="52">
        <f>SUM(D54)</f>
        <v>6.1852409638554207</v>
      </c>
    </row>
    <row r="56" spans="1:4" ht="15.95" customHeight="1" x14ac:dyDescent="0.2">
      <c r="A56" s="48" t="s">
        <v>613</v>
      </c>
      <c r="B56" s="40" t="s">
        <v>612</v>
      </c>
      <c r="C56" s="25" t="s">
        <v>552</v>
      </c>
      <c r="D56" s="49" t="s">
        <v>551</v>
      </c>
    </row>
    <row r="57" spans="1:4" ht="15" customHeight="1" x14ac:dyDescent="0.2">
      <c r="A57" s="50"/>
      <c r="B57" s="41" t="s">
        <v>611</v>
      </c>
      <c r="C57" s="32" t="s">
        <v>5</v>
      </c>
      <c r="D57" s="51">
        <v>69.599999999999994</v>
      </c>
    </row>
    <row r="58" spans="1:4" ht="15.95" customHeight="1" x14ac:dyDescent="0.2">
      <c r="A58" s="168" t="s">
        <v>610</v>
      </c>
      <c r="B58" s="169"/>
      <c r="C58" s="169"/>
      <c r="D58" s="170"/>
    </row>
    <row r="59" spans="1:4" ht="15.95" customHeight="1" x14ac:dyDescent="0.2">
      <c r="A59" s="165" t="s">
        <v>296</v>
      </c>
      <c r="B59" s="166"/>
      <c r="C59" s="167"/>
      <c r="D59" s="52">
        <f>SUM(D57)</f>
        <v>69.599999999999994</v>
      </c>
    </row>
    <row r="60" spans="1:4" ht="15.95" customHeight="1" x14ac:dyDescent="0.2">
      <c r="A60" s="48" t="s">
        <v>609</v>
      </c>
      <c r="B60" s="40" t="s">
        <v>608</v>
      </c>
      <c r="C60" s="25" t="s">
        <v>338</v>
      </c>
      <c r="D60" s="49" t="s">
        <v>337</v>
      </c>
    </row>
    <row r="61" spans="1:4" ht="15.95" customHeight="1" x14ac:dyDescent="0.2">
      <c r="A61" s="50"/>
      <c r="B61" s="41" t="s">
        <v>607</v>
      </c>
      <c r="C61" s="32" t="s">
        <v>4</v>
      </c>
      <c r="D61" s="51">
        <v>5822.68</v>
      </c>
    </row>
    <row r="62" spans="1:4" ht="15.95" customHeight="1" x14ac:dyDescent="0.2">
      <c r="A62" s="165" t="s">
        <v>296</v>
      </c>
      <c r="B62" s="166"/>
      <c r="C62" s="167"/>
      <c r="D62" s="52">
        <f>SUM(D61)</f>
        <v>5822.68</v>
      </c>
    </row>
    <row r="63" spans="1:4" ht="15.95" customHeight="1" x14ac:dyDescent="0.2">
      <c r="A63" s="48" t="s">
        <v>606</v>
      </c>
      <c r="B63" s="40" t="s">
        <v>605</v>
      </c>
      <c r="C63" s="25" t="s">
        <v>338</v>
      </c>
      <c r="D63" s="49" t="s">
        <v>337</v>
      </c>
    </row>
    <row r="64" spans="1:4" ht="15.95" customHeight="1" x14ac:dyDescent="0.2">
      <c r="A64" s="50"/>
      <c r="B64" s="41" t="s">
        <v>604</v>
      </c>
      <c r="C64" s="32" t="s">
        <v>4</v>
      </c>
      <c r="D64" s="51">
        <v>5822.68</v>
      </c>
    </row>
    <row r="65" spans="1:4" ht="15.95" customHeight="1" x14ac:dyDescent="0.2">
      <c r="A65" s="165" t="s">
        <v>296</v>
      </c>
      <c r="B65" s="166"/>
      <c r="C65" s="167"/>
      <c r="D65" s="52">
        <f>SUM(D64)</f>
        <v>5822.68</v>
      </c>
    </row>
    <row r="66" spans="1:4" ht="17.100000000000001" customHeight="1" x14ac:dyDescent="0.2">
      <c r="A66" s="53">
        <v>4</v>
      </c>
      <c r="B66" s="162" t="s">
        <v>603</v>
      </c>
      <c r="C66" s="163"/>
      <c r="D66" s="164"/>
    </row>
    <row r="67" spans="1:4" ht="15.95" customHeight="1" x14ac:dyDescent="0.2">
      <c r="A67" s="178" t="s">
        <v>602</v>
      </c>
      <c r="B67" s="179"/>
      <c r="C67" s="179"/>
      <c r="D67" s="180"/>
    </row>
    <row r="68" spans="1:4" ht="15.95" customHeight="1" x14ac:dyDescent="0.2">
      <c r="A68" s="48" t="s">
        <v>601</v>
      </c>
      <c r="B68" s="40" t="s">
        <v>600</v>
      </c>
      <c r="C68" s="25" t="s">
        <v>392</v>
      </c>
      <c r="D68" s="49" t="s">
        <v>594</v>
      </c>
    </row>
    <row r="69" spans="1:4" ht="15.95" customHeight="1" x14ac:dyDescent="0.2">
      <c r="A69" s="54" t="s">
        <v>336</v>
      </c>
      <c r="B69" s="41" t="s">
        <v>599</v>
      </c>
      <c r="C69" s="32" t="s">
        <v>6</v>
      </c>
      <c r="D69" s="51">
        <v>1.5</v>
      </c>
    </row>
    <row r="70" spans="1:4" ht="15.95" customHeight="1" x14ac:dyDescent="0.2">
      <c r="A70" s="54" t="s">
        <v>400</v>
      </c>
      <c r="B70" s="41" t="s">
        <v>481</v>
      </c>
      <c r="C70" s="32" t="s">
        <v>8</v>
      </c>
      <c r="D70" s="51">
        <v>21</v>
      </c>
    </row>
    <row r="71" spans="1:4" ht="15.95" customHeight="1" x14ac:dyDescent="0.2">
      <c r="A71" s="54" t="s">
        <v>334</v>
      </c>
      <c r="B71" s="41" t="s">
        <v>598</v>
      </c>
      <c r="C71" s="32" t="s">
        <v>6</v>
      </c>
      <c r="D71" s="51">
        <v>0.8</v>
      </c>
    </row>
    <row r="72" spans="1:4" ht="15" customHeight="1" x14ac:dyDescent="0.2">
      <c r="A72" s="54" t="s">
        <v>561</v>
      </c>
      <c r="B72" s="41" t="s">
        <v>481</v>
      </c>
      <c r="C72" s="32" t="s">
        <v>8</v>
      </c>
      <c r="D72" s="51">
        <v>24</v>
      </c>
    </row>
    <row r="73" spans="1:4" ht="17.100000000000001" customHeight="1" x14ac:dyDescent="0.2">
      <c r="A73" s="165" t="s">
        <v>597</v>
      </c>
      <c r="B73" s="166"/>
      <c r="C73" s="167"/>
      <c r="D73" s="52">
        <f>(D69*D70)+(D71*D72)</f>
        <v>50.7</v>
      </c>
    </row>
    <row r="74" spans="1:4" ht="15.95" customHeight="1" x14ac:dyDescent="0.2">
      <c r="A74" s="48" t="s">
        <v>596</v>
      </c>
      <c r="B74" s="40" t="s">
        <v>595</v>
      </c>
      <c r="C74" s="25" t="s">
        <v>338</v>
      </c>
      <c r="D74" s="49" t="s">
        <v>594</v>
      </c>
    </row>
    <row r="75" spans="1:4" ht="15" customHeight="1" x14ac:dyDescent="0.2">
      <c r="A75" s="54" t="s">
        <v>336</v>
      </c>
      <c r="B75" s="41" t="s">
        <v>585</v>
      </c>
      <c r="C75" s="32" t="s">
        <v>6</v>
      </c>
      <c r="D75" s="51">
        <v>85.4</v>
      </c>
    </row>
    <row r="76" spans="1:4" ht="15.95" customHeight="1" x14ac:dyDescent="0.2">
      <c r="A76" s="54" t="s">
        <v>400</v>
      </c>
      <c r="B76" s="41" t="s">
        <v>372</v>
      </c>
      <c r="C76" s="32" t="s">
        <v>6</v>
      </c>
      <c r="D76" s="51">
        <v>0.25</v>
      </c>
    </row>
    <row r="77" spans="1:4" ht="15.95" customHeight="1" x14ac:dyDescent="0.2">
      <c r="A77" s="54" t="s">
        <v>334</v>
      </c>
      <c r="B77" s="41" t="s">
        <v>481</v>
      </c>
      <c r="C77" s="32" t="s">
        <v>8</v>
      </c>
      <c r="D77" s="51">
        <v>2</v>
      </c>
    </row>
    <row r="78" spans="1:4" ht="15.95" customHeight="1" x14ac:dyDescent="0.2">
      <c r="A78" s="165" t="s">
        <v>593</v>
      </c>
      <c r="B78" s="166"/>
      <c r="C78" s="167"/>
      <c r="D78" s="52">
        <f>D75*D76*D77</f>
        <v>42.7</v>
      </c>
    </row>
    <row r="79" spans="1:4" ht="15.95" customHeight="1" x14ac:dyDescent="0.2">
      <c r="A79" s="48" t="s">
        <v>592</v>
      </c>
      <c r="B79" s="40" t="s">
        <v>556</v>
      </c>
      <c r="C79" s="25" t="s">
        <v>552</v>
      </c>
      <c r="D79" s="49" t="s">
        <v>589</v>
      </c>
    </row>
    <row r="80" spans="1:4" ht="15.95" customHeight="1" x14ac:dyDescent="0.2">
      <c r="A80" s="50"/>
      <c r="B80" s="41" t="s">
        <v>585</v>
      </c>
      <c r="C80" s="32" t="s">
        <v>5</v>
      </c>
      <c r="D80" s="51">
        <v>2.99</v>
      </c>
    </row>
    <row r="81" spans="1:4" ht="15.95" customHeight="1" x14ac:dyDescent="0.2">
      <c r="A81" s="50"/>
      <c r="B81" s="41" t="s">
        <v>588</v>
      </c>
      <c r="C81" s="32" t="s">
        <v>5</v>
      </c>
      <c r="D81" s="51">
        <v>0.83</v>
      </c>
    </row>
    <row r="82" spans="1:4" ht="15.95" customHeight="1" x14ac:dyDescent="0.2">
      <c r="A82" s="165" t="s">
        <v>423</v>
      </c>
      <c r="B82" s="166"/>
      <c r="C82" s="167"/>
      <c r="D82" s="52">
        <f>SUM(D80:D81)-0.01</f>
        <v>3.8100000000000005</v>
      </c>
    </row>
    <row r="83" spans="1:4" ht="15.95" customHeight="1" x14ac:dyDescent="0.2">
      <c r="A83" s="48" t="s">
        <v>591</v>
      </c>
      <c r="B83" s="40" t="s">
        <v>590</v>
      </c>
      <c r="C83" s="25" t="s">
        <v>552</v>
      </c>
      <c r="D83" s="49" t="s">
        <v>589</v>
      </c>
    </row>
    <row r="84" spans="1:4" ht="15.95" customHeight="1" x14ac:dyDescent="0.2">
      <c r="A84" s="50"/>
      <c r="B84" s="41" t="s">
        <v>585</v>
      </c>
      <c r="C84" s="32" t="s">
        <v>5</v>
      </c>
      <c r="D84" s="51">
        <v>2.99</v>
      </c>
    </row>
    <row r="85" spans="1:4" ht="15" customHeight="1" x14ac:dyDescent="0.2">
      <c r="A85" s="50"/>
      <c r="B85" s="41" t="s">
        <v>588</v>
      </c>
      <c r="C85" s="32" t="s">
        <v>5</v>
      </c>
      <c r="D85" s="51">
        <v>0.83</v>
      </c>
    </row>
    <row r="86" spans="1:4" ht="17.100000000000001" customHeight="1" x14ac:dyDescent="0.2">
      <c r="A86" s="165" t="s">
        <v>423</v>
      </c>
      <c r="B86" s="166"/>
      <c r="C86" s="167"/>
      <c r="D86" s="52">
        <f>SUM(D84:D85)-0.01</f>
        <v>3.8100000000000005</v>
      </c>
    </row>
    <row r="87" spans="1:4" ht="15.95" customHeight="1" x14ac:dyDescent="0.2">
      <c r="A87" s="48" t="s">
        <v>587</v>
      </c>
      <c r="B87" s="40" t="s">
        <v>586</v>
      </c>
      <c r="C87" s="25" t="s">
        <v>475</v>
      </c>
      <c r="D87" s="49" t="s">
        <v>582</v>
      </c>
    </row>
    <row r="88" spans="1:4" ht="15.2" customHeight="1" x14ac:dyDescent="0.2">
      <c r="A88" s="54" t="s">
        <v>336</v>
      </c>
      <c r="B88" s="41" t="s">
        <v>585</v>
      </c>
      <c r="C88" s="35" t="s">
        <v>6</v>
      </c>
      <c r="D88" s="55">
        <v>85.4</v>
      </c>
    </row>
    <row r="89" spans="1:4" ht="15" customHeight="1" x14ac:dyDescent="0.2">
      <c r="A89" s="54" t="s">
        <v>400</v>
      </c>
      <c r="B89" s="41" t="s">
        <v>569</v>
      </c>
      <c r="C89" s="32" t="s">
        <v>7</v>
      </c>
      <c r="D89" s="51">
        <v>4</v>
      </c>
    </row>
    <row r="90" spans="1:4" ht="15.95" customHeight="1" x14ac:dyDescent="0.2">
      <c r="A90" s="54" t="s">
        <v>334</v>
      </c>
      <c r="B90" s="41" t="s">
        <v>560</v>
      </c>
      <c r="C90" s="32" t="s">
        <v>559</v>
      </c>
      <c r="D90" s="51">
        <v>0.39500000000000002</v>
      </c>
    </row>
    <row r="91" spans="1:4" ht="17.100000000000001" customHeight="1" x14ac:dyDescent="0.2">
      <c r="A91" s="165" t="s">
        <v>579</v>
      </c>
      <c r="B91" s="166"/>
      <c r="C91" s="167"/>
      <c r="D91" s="52">
        <f>D88*D89*D90</f>
        <v>134.93200000000002</v>
      </c>
    </row>
    <row r="92" spans="1:4" ht="15" customHeight="1" x14ac:dyDescent="0.2">
      <c r="A92" s="48" t="s">
        <v>584</v>
      </c>
      <c r="B92" s="40" t="s">
        <v>583</v>
      </c>
      <c r="C92" s="25" t="s">
        <v>475</v>
      </c>
      <c r="D92" s="49" t="s">
        <v>582</v>
      </c>
    </row>
    <row r="93" spans="1:4" ht="15.95" customHeight="1" x14ac:dyDescent="0.2">
      <c r="A93" s="54" t="s">
        <v>336</v>
      </c>
      <c r="B93" s="41" t="s">
        <v>581</v>
      </c>
      <c r="C93" s="32" t="s">
        <v>6</v>
      </c>
      <c r="D93" s="51">
        <v>0.72</v>
      </c>
    </row>
    <row r="94" spans="1:4" ht="15.95" customHeight="1" x14ac:dyDescent="0.2">
      <c r="A94" s="54" t="s">
        <v>400</v>
      </c>
      <c r="B94" s="41" t="s">
        <v>580</v>
      </c>
      <c r="C94" s="32" t="s">
        <v>7</v>
      </c>
      <c r="D94" s="51">
        <v>427</v>
      </c>
    </row>
    <row r="95" spans="1:4" ht="15.95" customHeight="1" x14ac:dyDescent="0.2">
      <c r="A95" s="54" t="s">
        <v>334</v>
      </c>
      <c r="B95" s="41" t="s">
        <v>560</v>
      </c>
      <c r="C95" s="32" t="s">
        <v>559</v>
      </c>
      <c r="D95" s="51">
        <v>0.154</v>
      </c>
    </row>
    <row r="96" spans="1:4" ht="15.95" customHeight="1" x14ac:dyDescent="0.2">
      <c r="A96" s="165" t="s">
        <v>579</v>
      </c>
      <c r="B96" s="166"/>
      <c r="C96" s="167"/>
      <c r="D96" s="52">
        <f>D93*D94*D95</f>
        <v>47.345759999999999</v>
      </c>
    </row>
    <row r="97" spans="1:4" ht="17.100000000000001" customHeight="1" x14ac:dyDescent="0.2">
      <c r="A97" s="53">
        <v>5</v>
      </c>
      <c r="B97" s="162" t="s">
        <v>578</v>
      </c>
      <c r="C97" s="163"/>
      <c r="D97" s="164"/>
    </row>
    <row r="98" spans="1:4" ht="15.95" customHeight="1" x14ac:dyDescent="0.2">
      <c r="A98" s="46" t="s">
        <v>0</v>
      </c>
      <c r="B98" s="39" t="s">
        <v>1</v>
      </c>
      <c r="C98" s="34" t="s">
        <v>342</v>
      </c>
      <c r="D98" s="47" t="s">
        <v>341</v>
      </c>
    </row>
    <row r="99" spans="1:4" ht="15.95" customHeight="1" x14ac:dyDescent="0.2">
      <c r="A99" s="48" t="s">
        <v>577</v>
      </c>
      <c r="B99" s="40" t="s">
        <v>576</v>
      </c>
      <c r="C99" s="25" t="s">
        <v>338</v>
      </c>
      <c r="D99" s="49" t="s">
        <v>337</v>
      </c>
    </row>
    <row r="100" spans="1:4" ht="14.25" customHeight="1" x14ac:dyDescent="0.2">
      <c r="A100" s="175" t="s">
        <v>571</v>
      </c>
      <c r="B100" s="176"/>
      <c r="C100" s="176"/>
      <c r="D100" s="177"/>
    </row>
    <row r="101" spans="1:4" ht="15" customHeight="1" x14ac:dyDescent="0.2">
      <c r="A101" s="54" t="s">
        <v>336</v>
      </c>
      <c r="B101" s="41" t="s">
        <v>481</v>
      </c>
      <c r="C101" s="32" t="s">
        <v>8</v>
      </c>
      <c r="D101" s="51">
        <v>21</v>
      </c>
    </row>
    <row r="102" spans="1:4" ht="15.95" customHeight="1" x14ac:dyDescent="0.2">
      <c r="A102" s="54" t="s">
        <v>400</v>
      </c>
      <c r="B102" s="41" t="s">
        <v>564</v>
      </c>
      <c r="C102" s="32" t="s">
        <v>6</v>
      </c>
      <c r="D102" s="51">
        <v>0.7</v>
      </c>
    </row>
    <row r="103" spans="1:4" ht="15.95" customHeight="1" x14ac:dyDescent="0.2">
      <c r="A103" s="54" t="s">
        <v>334</v>
      </c>
      <c r="B103" s="41" t="s">
        <v>575</v>
      </c>
      <c r="C103" s="32" t="s">
        <v>6</v>
      </c>
      <c r="D103" s="51">
        <v>0.15</v>
      </c>
    </row>
    <row r="104" spans="1:4" ht="15.95" customHeight="1" x14ac:dyDescent="0.2">
      <c r="A104" s="54" t="s">
        <v>561</v>
      </c>
      <c r="B104" s="41" t="s">
        <v>574</v>
      </c>
      <c r="C104" s="32" t="s">
        <v>7</v>
      </c>
      <c r="D104" s="51">
        <v>2</v>
      </c>
    </row>
    <row r="105" spans="1:4" ht="15.95" customHeight="1" x14ac:dyDescent="0.2">
      <c r="A105" s="165" t="s">
        <v>558</v>
      </c>
      <c r="B105" s="166"/>
      <c r="C105" s="167"/>
      <c r="D105" s="52">
        <f>D102*D103*D104*D101</f>
        <v>4.41</v>
      </c>
    </row>
    <row r="106" spans="1:4" ht="15.95" customHeight="1" x14ac:dyDescent="0.2">
      <c r="A106" s="48" t="s">
        <v>573</v>
      </c>
      <c r="B106" s="40" t="s">
        <v>572</v>
      </c>
      <c r="C106" s="25" t="s">
        <v>475</v>
      </c>
      <c r="D106" s="49" t="s">
        <v>566</v>
      </c>
    </row>
    <row r="107" spans="1:4" ht="14.25" customHeight="1" x14ac:dyDescent="0.2">
      <c r="A107" s="175" t="s">
        <v>571</v>
      </c>
      <c r="B107" s="176"/>
      <c r="C107" s="176"/>
      <c r="D107" s="177"/>
    </row>
    <row r="108" spans="1:4" ht="15" customHeight="1" x14ac:dyDescent="0.2">
      <c r="A108" s="54" t="s">
        <v>336</v>
      </c>
      <c r="B108" s="41" t="s">
        <v>481</v>
      </c>
      <c r="C108" s="32" t="s">
        <v>8</v>
      </c>
      <c r="D108" s="51">
        <v>21</v>
      </c>
    </row>
    <row r="109" spans="1:4" ht="15.95" customHeight="1" x14ac:dyDescent="0.2">
      <c r="A109" s="50"/>
      <c r="B109" s="41" t="s">
        <v>564</v>
      </c>
      <c r="C109" s="32" t="s">
        <v>6</v>
      </c>
      <c r="D109" s="51">
        <v>0.7</v>
      </c>
    </row>
    <row r="110" spans="1:4" ht="15.95" customHeight="1" x14ac:dyDescent="0.2">
      <c r="A110" s="54" t="s">
        <v>400</v>
      </c>
      <c r="B110" s="41" t="s">
        <v>570</v>
      </c>
      <c r="C110" s="32" t="s">
        <v>6</v>
      </c>
      <c r="D110" s="51">
        <v>1.7</v>
      </c>
    </row>
    <row r="111" spans="1:4" ht="15.95" customHeight="1" x14ac:dyDescent="0.2">
      <c r="A111" s="54" t="s">
        <v>334</v>
      </c>
      <c r="B111" s="41" t="s">
        <v>569</v>
      </c>
      <c r="C111" s="32" t="s">
        <v>7</v>
      </c>
      <c r="D111" s="51">
        <v>4</v>
      </c>
    </row>
    <row r="112" spans="1:4" ht="15" customHeight="1" x14ac:dyDescent="0.2">
      <c r="A112" s="54" t="s">
        <v>561</v>
      </c>
      <c r="B112" s="41" t="s">
        <v>560</v>
      </c>
      <c r="C112" s="32" t="s">
        <v>559</v>
      </c>
      <c r="D112" s="51">
        <v>0.39500000000000002</v>
      </c>
    </row>
    <row r="113" spans="1:4" ht="17.100000000000001" customHeight="1" x14ac:dyDescent="0.2">
      <c r="A113" s="165" t="s">
        <v>558</v>
      </c>
      <c r="B113" s="166"/>
      <c r="C113" s="167"/>
      <c r="D113" s="52">
        <f>((D110*D111)*D108*D112)</f>
        <v>56.405999999999999</v>
      </c>
    </row>
    <row r="114" spans="1:4" ht="15.95" customHeight="1" x14ac:dyDescent="0.2">
      <c r="A114" s="48" t="s">
        <v>568</v>
      </c>
      <c r="B114" s="40" t="s">
        <v>567</v>
      </c>
      <c r="C114" s="25" t="s">
        <v>475</v>
      </c>
      <c r="D114" s="49" t="s">
        <v>566</v>
      </c>
    </row>
    <row r="115" spans="1:4" ht="14.25" customHeight="1" x14ac:dyDescent="0.2">
      <c r="A115" s="175" t="s">
        <v>565</v>
      </c>
      <c r="B115" s="176"/>
      <c r="C115" s="176"/>
      <c r="D115" s="177"/>
    </row>
    <row r="116" spans="1:4" ht="15.95" customHeight="1" x14ac:dyDescent="0.2">
      <c r="A116" s="54" t="s">
        <v>336</v>
      </c>
      <c r="B116" s="41" t="s">
        <v>481</v>
      </c>
      <c r="C116" s="32" t="s">
        <v>8</v>
      </c>
      <c r="D116" s="51">
        <v>21</v>
      </c>
    </row>
    <row r="117" spans="1:4" ht="15.95" customHeight="1" x14ac:dyDescent="0.2">
      <c r="A117" s="50"/>
      <c r="B117" s="41" t="s">
        <v>564</v>
      </c>
      <c r="C117" s="32" t="s">
        <v>6</v>
      </c>
      <c r="D117" s="51">
        <v>0.7</v>
      </c>
    </row>
    <row r="118" spans="1:4" ht="15.95" customHeight="1" x14ac:dyDescent="0.2">
      <c r="A118" s="54" t="s">
        <v>400</v>
      </c>
      <c r="B118" s="41" t="s">
        <v>563</v>
      </c>
      <c r="C118" s="32" t="s">
        <v>6</v>
      </c>
      <c r="D118" s="51">
        <v>0.64</v>
      </c>
    </row>
    <row r="119" spans="1:4" ht="15" customHeight="1" x14ac:dyDescent="0.2">
      <c r="A119" s="54" t="s">
        <v>334</v>
      </c>
      <c r="B119" s="41" t="s">
        <v>562</v>
      </c>
      <c r="C119" s="32" t="s">
        <v>7</v>
      </c>
      <c r="D119" s="51">
        <v>8.5</v>
      </c>
    </row>
    <row r="120" spans="1:4" ht="15.95" customHeight="1" x14ac:dyDescent="0.2">
      <c r="A120" s="54" t="s">
        <v>561</v>
      </c>
      <c r="B120" s="41" t="s">
        <v>560</v>
      </c>
      <c r="C120" s="32" t="s">
        <v>559</v>
      </c>
      <c r="D120" s="51">
        <v>0.154</v>
      </c>
    </row>
    <row r="121" spans="1:4" ht="17.100000000000001" customHeight="1" x14ac:dyDescent="0.2">
      <c r="A121" s="165" t="s">
        <v>558</v>
      </c>
      <c r="B121" s="166"/>
      <c r="C121" s="167"/>
      <c r="D121" s="52">
        <f>((D118*D119)*D116*D120)</f>
        <v>17.592960000000001</v>
      </c>
    </row>
    <row r="122" spans="1:4" ht="15" customHeight="1" x14ac:dyDescent="0.2">
      <c r="A122" s="48" t="s">
        <v>557</v>
      </c>
      <c r="B122" s="40" t="s">
        <v>556</v>
      </c>
      <c r="C122" s="25" t="s">
        <v>552</v>
      </c>
      <c r="D122" s="49" t="s">
        <v>551</v>
      </c>
    </row>
    <row r="123" spans="1:4" ht="15.95" customHeight="1" x14ac:dyDescent="0.2">
      <c r="A123" s="50"/>
      <c r="B123" s="41" t="s">
        <v>555</v>
      </c>
      <c r="C123" s="32" t="s">
        <v>5</v>
      </c>
      <c r="D123" s="51">
        <v>0.28999999999999998</v>
      </c>
    </row>
    <row r="124" spans="1:4" ht="17.100000000000001" customHeight="1" x14ac:dyDescent="0.2">
      <c r="A124" s="165" t="s">
        <v>428</v>
      </c>
      <c r="B124" s="166"/>
      <c r="C124" s="167"/>
      <c r="D124" s="52">
        <f>SUM(D123)</f>
        <v>0.28999999999999998</v>
      </c>
    </row>
    <row r="125" spans="1:4" ht="15" customHeight="1" x14ac:dyDescent="0.2">
      <c r="A125" s="48" t="s">
        <v>554</v>
      </c>
      <c r="B125" s="40" t="s">
        <v>553</v>
      </c>
      <c r="C125" s="25" t="s">
        <v>552</v>
      </c>
      <c r="D125" s="49" t="s">
        <v>551</v>
      </c>
    </row>
    <row r="126" spans="1:4" ht="15.95" customHeight="1" x14ac:dyDescent="0.2">
      <c r="A126" s="50"/>
      <c r="B126" s="41" t="s">
        <v>550</v>
      </c>
      <c r="C126" s="32" t="s">
        <v>5</v>
      </c>
      <c r="D126" s="51">
        <v>0.28999999999999998</v>
      </c>
    </row>
    <row r="127" spans="1:4" ht="17.100000000000001" customHeight="1" x14ac:dyDescent="0.2">
      <c r="A127" s="165" t="s">
        <v>428</v>
      </c>
      <c r="B127" s="166"/>
      <c r="C127" s="167"/>
      <c r="D127" s="52">
        <f>SUM(D126)</f>
        <v>0.28999999999999998</v>
      </c>
    </row>
    <row r="128" spans="1:4" ht="15.95" customHeight="1" x14ac:dyDescent="0.2">
      <c r="A128" s="53">
        <v>6</v>
      </c>
      <c r="B128" s="162" t="s">
        <v>549</v>
      </c>
      <c r="C128" s="163"/>
      <c r="D128" s="164"/>
    </row>
    <row r="129" spans="1:4" ht="17.100000000000001" customHeight="1" x14ac:dyDescent="0.2">
      <c r="A129" s="46" t="s">
        <v>0</v>
      </c>
      <c r="B129" s="39" t="s">
        <v>1</v>
      </c>
      <c r="C129" s="34" t="s">
        <v>342</v>
      </c>
      <c r="D129" s="47" t="s">
        <v>341</v>
      </c>
    </row>
    <row r="130" spans="1:4" ht="15" customHeight="1" x14ac:dyDescent="0.2">
      <c r="A130" s="48" t="s">
        <v>548</v>
      </c>
      <c r="B130" s="40" t="s">
        <v>547</v>
      </c>
      <c r="C130" s="25" t="s">
        <v>392</v>
      </c>
      <c r="D130" s="49" t="s">
        <v>391</v>
      </c>
    </row>
    <row r="131" spans="1:4" ht="15.95" customHeight="1" x14ac:dyDescent="0.2">
      <c r="A131" s="50"/>
      <c r="B131" s="41" t="s">
        <v>514</v>
      </c>
      <c r="C131" s="32" t="s">
        <v>6</v>
      </c>
      <c r="D131" s="51">
        <v>338.81</v>
      </c>
    </row>
    <row r="132" spans="1:4" ht="17.100000000000001" customHeight="1" x14ac:dyDescent="0.2">
      <c r="A132" s="165" t="s">
        <v>428</v>
      </c>
      <c r="B132" s="166"/>
      <c r="C132" s="167"/>
      <c r="D132" s="52">
        <f>SUM(D131)</f>
        <v>338.81</v>
      </c>
    </row>
    <row r="133" spans="1:4" ht="15" customHeight="1" x14ac:dyDescent="0.2">
      <c r="A133" s="48" t="s">
        <v>546</v>
      </c>
      <c r="B133" s="40" t="s">
        <v>545</v>
      </c>
      <c r="C133" s="25" t="s">
        <v>392</v>
      </c>
      <c r="D133" s="49" t="s">
        <v>391</v>
      </c>
    </row>
    <row r="134" spans="1:4" ht="15.95" customHeight="1" x14ac:dyDescent="0.2">
      <c r="A134" s="50"/>
      <c r="B134" s="41" t="s">
        <v>514</v>
      </c>
      <c r="C134" s="32" t="s">
        <v>6</v>
      </c>
      <c r="D134" s="51">
        <v>172.8</v>
      </c>
    </row>
    <row r="135" spans="1:4" ht="17.100000000000001" customHeight="1" x14ac:dyDescent="0.2">
      <c r="A135" s="165" t="s">
        <v>428</v>
      </c>
      <c r="B135" s="166"/>
      <c r="C135" s="167"/>
      <c r="D135" s="52">
        <f>SUM(D134)</f>
        <v>172.8</v>
      </c>
    </row>
    <row r="136" spans="1:4" ht="15" customHeight="1" x14ac:dyDescent="0.2">
      <c r="A136" s="48" t="s">
        <v>544</v>
      </c>
      <c r="B136" s="40" t="s">
        <v>543</v>
      </c>
      <c r="C136" s="25" t="s">
        <v>392</v>
      </c>
      <c r="D136" s="49" t="s">
        <v>391</v>
      </c>
    </row>
    <row r="137" spans="1:4" ht="15.95" customHeight="1" x14ac:dyDescent="0.2">
      <c r="A137" s="50"/>
      <c r="B137" s="41" t="s">
        <v>514</v>
      </c>
      <c r="C137" s="32" t="s">
        <v>6</v>
      </c>
      <c r="D137" s="51">
        <v>61.52</v>
      </c>
    </row>
    <row r="138" spans="1:4" ht="17.100000000000001" customHeight="1" x14ac:dyDescent="0.2">
      <c r="A138" s="165" t="s">
        <v>428</v>
      </c>
      <c r="B138" s="166"/>
      <c r="C138" s="167"/>
      <c r="D138" s="52">
        <f>SUM(D137)</f>
        <v>61.52</v>
      </c>
    </row>
    <row r="139" spans="1:4" ht="15" customHeight="1" x14ac:dyDescent="0.2">
      <c r="A139" s="48" t="s">
        <v>542</v>
      </c>
      <c r="B139" s="40" t="s">
        <v>541</v>
      </c>
      <c r="C139" s="25" t="s">
        <v>392</v>
      </c>
      <c r="D139" s="49" t="s">
        <v>391</v>
      </c>
    </row>
    <row r="140" spans="1:4" ht="15.95" customHeight="1" x14ac:dyDescent="0.2">
      <c r="A140" s="50"/>
      <c r="B140" s="41" t="s">
        <v>514</v>
      </c>
      <c r="C140" s="32" t="s">
        <v>6</v>
      </c>
      <c r="D140" s="51">
        <v>213.79</v>
      </c>
    </row>
    <row r="141" spans="1:4" ht="17.100000000000001" customHeight="1" x14ac:dyDescent="0.2">
      <c r="A141" s="165" t="s">
        <v>428</v>
      </c>
      <c r="B141" s="166"/>
      <c r="C141" s="167"/>
      <c r="D141" s="52">
        <f>SUM(D140)</f>
        <v>213.79</v>
      </c>
    </row>
    <row r="142" spans="1:4" ht="15.95" customHeight="1" x14ac:dyDescent="0.2">
      <c r="A142" s="48" t="s">
        <v>540</v>
      </c>
      <c r="B142" s="40" t="s">
        <v>539</v>
      </c>
      <c r="C142" s="25" t="s">
        <v>392</v>
      </c>
      <c r="D142" s="49" t="s">
        <v>391</v>
      </c>
    </row>
    <row r="143" spans="1:4" ht="15" customHeight="1" x14ac:dyDescent="0.2">
      <c r="A143" s="50"/>
      <c r="B143" s="41" t="s">
        <v>514</v>
      </c>
      <c r="C143" s="32" t="s">
        <v>6</v>
      </c>
      <c r="D143" s="51">
        <v>146.38999999999999</v>
      </c>
    </row>
    <row r="144" spans="1:4" ht="17.100000000000001" customHeight="1" x14ac:dyDescent="0.2">
      <c r="A144" s="165" t="s">
        <v>428</v>
      </c>
      <c r="B144" s="166"/>
      <c r="C144" s="167"/>
      <c r="D144" s="52">
        <f>SUM(D143)</f>
        <v>146.38999999999999</v>
      </c>
    </row>
    <row r="145" spans="1:4" ht="15.95" customHeight="1" x14ac:dyDescent="0.2">
      <c r="A145" s="48" t="s">
        <v>538</v>
      </c>
      <c r="B145" s="40" t="s">
        <v>537</v>
      </c>
      <c r="C145" s="25" t="s">
        <v>299</v>
      </c>
      <c r="D145" s="49" t="s">
        <v>391</v>
      </c>
    </row>
    <row r="146" spans="1:4" ht="15" customHeight="1" x14ac:dyDescent="0.2">
      <c r="A146" s="50"/>
      <c r="B146" s="41" t="s">
        <v>514</v>
      </c>
      <c r="C146" s="32" t="s">
        <v>7</v>
      </c>
      <c r="D146" s="51">
        <v>14</v>
      </c>
    </row>
    <row r="147" spans="1:4" ht="17.100000000000001" customHeight="1" x14ac:dyDescent="0.2">
      <c r="A147" s="165" t="s">
        <v>428</v>
      </c>
      <c r="B147" s="166"/>
      <c r="C147" s="167"/>
      <c r="D147" s="52">
        <f>SUM(D146)</f>
        <v>14</v>
      </c>
    </row>
    <row r="148" spans="1:4" ht="15.95" customHeight="1" x14ac:dyDescent="0.2">
      <c r="A148" s="48" t="s">
        <v>536</v>
      </c>
      <c r="B148" s="40" t="s">
        <v>535</v>
      </c>
      <c r="C148" s="25" t="s">
        <v>299</v>
      </c>
      <c r="D148" s="49" t="s">
        <v>298</v>
      </c>
    </row>
    <row r="149" spans="1:4" ht="15" customHeight="1" x14ac:dyDescent="0.2">
      <c r="A149" s="50"/>
      <c r="B149" s="41" t="s">
        <v>514</v>
      </c>
      <c r="C149" s="32" t="s">
        <v>6</v>
      </c>
      <c r="D149" s="51">
        <v>1</v>
      </c>
    </row>
    <row r="150" spans="1:4" ht="17.100000000000001" customHeight="1" x14ac:dyDescent="0.2">
      <c r="A150" s="165" t="s">
        <v>428</v>
      </c>
      <c r="B150" s="166"/>
      <c r="C150" s="167"/>
      <c r="D150" s="52">
        <f>SUM(D149)</f>
        <v>1</v>
      </c>
    </row>
    <row r="151" spans="1:4" ht="15.95" customHeight="1" x14ac:dyDescent="0.2">
      <c r="A151" s="48" t="s">
        <v>534</v>
      </c>
      <c r="B151" s="40" t="s">
        <v>533</v>
      </c>
      <c r="C151" s="25" t="s">
        <v>299</v>
      </c>
      <c r="D151" s="49" t="s">
        <v>298</v>
      </c>
    </row>
    <row r="152" spans="1:4" ht="15" customHeight="1" x14ac:dyDescent="0.2">
      <c r="A152" s="50"/>
      <c r="B152" s="41" t="s">
        <v>514</v>
      </c>
      <c r="C152" s="32" t="s">
        <v>7</v>
      </c>
      <c r="D152" s="55">
        <v>3</v>
      </c>
    </row>
    <row r="153" spans="1:4" ht="17.100000000000001" customHeight="1" x14ac:dyDescent="0.2">
      <c r="A153" s="165" t="s">
        <v>428</v>
      </c>
      <c r="B153" s="166"/>
      <c r="C153" s="167"/>
      <c r="D153" s="61">
        <v>3</v>
      </c>
    </row>
    <row r="154" spans="1:4" ht="15.95" customHeight="1" x14ac:dyDescent="0.2">
      <c r="A154" s="48" t="s">
        <v>532</v>
      </c>
      <c r="B154" s="40" t="s">
        <v>531</v>
      </c>
      <c r="C154" s="25" t="s">
        <v>299</v>
      </c>
      <c r="D154" s="49" t="s">
        <v>298</v>
      </c>
    </row>
    <row r="155" spans="1:4" ht="15" customHeight="1" x14ac:dyDescent="0.2">
      <c r="A155" s="50"/>
      <c r="B155" s="41" t="s">
        <v>514</v>
      </c>
      <c r="C155" s="32" t="s">
        <v>7</v>
      </c>
      <c r="D155" s="51">
        <v>13</v>
      </c>
    </row>
    <row r="156" spans="1:4" ht="17.100000000000001" customHeight="1" x14ac:dyDescent="0.2">
      <c r="A156" s="165" t="s">
        <v>428</v>
      </c>
      <c r="B156" s="166"/>
      <c r="C156" s="167"/>
      <c r="D156" s="52">
        <f>SUM(D155)</f>
        <v>13</v>
      </c>
    </row>
    <row r="157" spans="1:4" ht="15.95" customHeight="1" x14ac:dyDescent="0.2">
      <c r="A157" s="48" t="s">
        <v>530</v>
      </c>
      <c r="B157" s="40" t="s">
        <v>529</v>
      </c>
      <c r="C157" s="25" t="s">
        <v>338</v>
      </c>
      <c r="D157" s="49" t="s">
        <v>298</v>
      </c>
    </row>
    <row r="158" spans="1:4" ht="15" customHeight="1" x14ac:dyDescent="0.2">
      <c r="A158" s="50"/>
      <c r="B158" s="41" t="s">
        <v>514</v>
      </c>
      <c r="C158" s="32" t="s">
        <v>4</v>
      </c>
      <c r="D158" s="51">
        <v>0.52</v>
      </c>
    </row>
    <row r="159" spans="1:4" ht="17.100000000000001" customHeight="1" x14ac:dyDescent="0.2">
      <c r="A159" s="165" t="s">
        <v>428</v>
      </c>
      <c r="B159" s="166"/>
      <c r="C159" s="167"/>
      <c r="D159" s="52">
        <f>SUM(D158)</f>
        <v>0.52</v>
      </c>
    </row>
    <row r="160" spans="1:4" ht="48" customHeight="1" x14ac:dyDescent="0.2">
      <c r="A160" s="48" t="s">
        <v>528</v>
      </c>
      <c r="B160" s="40" t="s">
        <v>527</v>
      </c>
      <c r="C160" s="25" t="s">
        <v>299</v>
      </c>
      <c r="D160" s="49" t="s">
        <v>298</v>
      </c>
    </row>
    <row r="161" spans="1:4" ht="15" customHeight="1" x14ac:dyDescent="0.2">
      <c r="A161" s="50"/>
      <c r="B161" s="41" t="s">
        <v>526</v>
      </c>
      <c r="C161" s="32" t="s">
        <v>7</v>
      </c>
      <c r="D161" s="51">
        <v>13</v>
      </c>
    </row>
    <row r="162" spans="1:4" ht="17.100000000000001" customHeight="1" x14ac:dyDescent="0.2">
      <c r="A162" s="165" t="s">
        <v>428</v>
      </c>
      <c r="B162" s="166"/>
      <c r="C162" s="167"/>
      <c r="D162" s="52">
        <f>SUM(D161)</f>
        <v>13</v>
      </c>
    </row>
    <row r="163" spans="1:4" ht="32.1" customHeight="1" x14ac:dyDescent="0.2">
      <c r="A163" s="48" t="s">
        <v>525</v>
      </c>
      <c r="B163" s="40" t="s">
        <v>524</v>
      </c>
      <c r="C163" s="25" t="s">
        <v>299</v>
      </c>
      <c r="D163" s="49" t="s">
        <v>298</v>
      </c>
    </row>
    <row r="164" spans="1:4" ht="15" customHeight="1" x14ac:dyDescent="0.2">
      <c r="A164" s="50"/>
      <c r="B164" s="41" t="s">
        <v>514</v>
      </c>
      <c r="C164" s="32" t="s">
        <v>7</v>
      </c>
      <c r="D164" s="51">
        <v>28</v>
      </c>
    </row>
    <row r="165" spans="1:4" ht="17.100000000000001" customHeight="1" x14ac:dyDescent="0.2">
      <c r="A165" s="165" t="s">
        <v>428</v>
      </c>
      <c r="B165" s="166"/>
      <c r="C165" s="167"/>
      <c r="D165" s="52">
        <f>SUM(D164)</f>
        <v>28</v>
      </c>
    </row>
    <row r="166" spans="1:4" ht="32.1" customHeight="1" x14ac:dyDescent="0.2">
      <c r="A166" s="48" t="s">
        <v>523</v>
      </c>
      <c r="B166" s="40" t="s">
        <v>522</v>
      </c>
      <c r="C166" s="25" t="s">
        <v>521</v>
      </c>
      <c r="D166" s="49" t="s">
        <v>298</v>
      </c>
    </row>
    <row r="167" spans="1:4" ht="15" customHeight="1" x14ac:dyDescent="0.2">
      <c r="A167" s="50"/>
      <c r="B167" s="41" t="s">
        <v>514</v>
      </c>
      <c r="C167" s="32" t="s">
        <v>7</v>
      </c>
      <c r="D167" s="51">
        <v>12</v>
      </c>
    </row>
    <row r="168" spans="1:4" ht="17.100000000000001" customHeight="1" x14ac:dyDescent="0.2">
      <c r="A168" s="165" t="s">
        <v>428</v>
      </c>
      <c r="B168" s="166"/>
      <c r="C168" s="167"/>
      <c r="D168" s="52">
        <f>SUM(D167)</f>
        <v>12</v>
      </c>
    </row>
    <row r="169" spans="1:4" ht="14.25" customHeight="1" x14ac:dyDescent="0.2">
      <c r="A169" s="48" t="s">
        <v>520</v>
      </c>
      <c r="B169" s="40" t="s">
        <v>519</v>
      </c>
      <c r="C169" s="25" t="s">
        <v>299</v>
      </c>
      <c r="D169" s="49" t="s">
        <v>298</v>
      </c>
    </row>
    <row r="170" spans="1:4" ht="15" customHeight="1" x14ac:dyDescent="0.2">
      <c r="A170" s="50"/>
      <c r="B170" s="41" t="s">
        <v>514</v>
      </c>
      <c r="C170" s="32" t="s">
        <v>7</v>
      </c>
      <c r="D170" s="51">
        <v>7</v>
      </c>
    </row>
    <row r="171" spans="1:4" ht="17.100000000000001" customHeight="1" x14ac:dyDescent="0.2">
      <c r="A171" s="172"/>
      <c r="B171" s="173"/>
      <c r="C171" s="174"/>
      <c r="D171" s="52">
        <f>SUM(D170)</f>
        <v>7</v>
      </c>
    </row>
    <row r="172" spans="1:4" ht="14.25" customHeight="1" x14ac:dyDescent="0.2">
      <c r="A172" s="48" t="s">
        <v>518</v>
      </c>
      <c r="B172" s="40" t="s">
        <v>517</v>
      </c>
      <c r="C172" s="25" t="s">
        <v>299</v>
      </c>
      <c r="D172" s="49" t="s">
        <v>298</v>
      </c>
    </row>
    <row r="173" spans="1:4" ht="15" customHeight="1" x14ac:dyDescent="0.2">
      <c r="A173" s="50"/>
      <c r="B173" s="41" t="s">
        <v>514</v>
      </c>
      <c r="C173" s="32" t="s">
        <v>7</v>
      </c>
      <c r="D173" s="51">
        <v>6</v>
      </c>
    </row>
    <row r="174" spans="1:4" ht="17.100000000000001" customHeight="1" x14ac:dyDescent="0.2">
      <c r="A174" s="172"/>
      <c r="B174" s="173"/>
      <c r="C174" s="174"/>
      <c r="D174" s="52">
        <f>SUM(D173)</f>
        <v>6</v>
      </c>
    </row>
    <row r="175" spans="1:4" ht="32.1" customHeight="1" x14ac:dyDescent="0.2">
      <c r="A175" s="48" t="s">
        <v>516</v>
      </c>
      <c r="B175" s="40" t="s">
        <v>515</v>
      </c>
      <c r="C175" s="25" t="s">
        <v>299</v>
      </c>
      <c r="D175" s="49" t="s">
        <v>298</v>
      </c>
    </row>
    <row r="176" spans="1:4" ht="15" customHeight="1" x14ac:dyDescent="0.2">
      <c r="A176" s="50"/>
      <c r="B176" s="41" t="s">
        <v>514</v>
      </c>
      <c r="C176" s="32" t="s">
        <v>7</v>
      </c>
      <c r="D176" s="51">
        <v>9</v>
      </c>
    </row>
    <row r="177" spans="1:4" ht="17.100000000000001" customHeight="1" x14ac:dyDescent="0.2">
      <c r="A177" s="172"/>
      <c r="B177" s="173"/>
      <c r="C177" s="174"/>
      <c r="D177" s="52">
        <f>SUM(D176)</f>
        <v>9</v>
      </c>
    </row>
    <row r="178" spans="1:4" ht="31.5" customHeight="1" x14ac:dyDescent="0.2">
      <c r="A178" s="48" t="s">
        <v>513</v>
      </c>
      <c r="B178" s="40" t="s">
        <v>512</v>
      </c>
      <c r="C178" s="36" t="s">
        <v>299</v>
      </c>
      <c r="D178" s="57" t="s">
        <v>298</v>
      </c>
    </row>
    <row r="179" spans="1:4" ht="15" customHeight="1" x14ac:dyDescent="0.2">
      <c r="A179" s="50"/>
      <c r="B179" s="41" t="s">
        <v>511</v>
      </c>
      <c r="C179" s="32" t="s">
        <v>7</v>
      </c>
      <c r="D179" s="51">
        <v>13</v>
      </c>
    </row>
    <row r="180" spans="1:4" ht="17.100000000000001" customHeight="1" x14ac:dyDescent="0.2">
      <c r="A180" s="165" t="s">
        <v>428</v>
      </c>
      <c r="B180" s="166"/>
      <c r="C180" s="167"/>
      <c r="D180" s="52">
        <f>SUM(D179)</f>
        <v>13</v>
      </c>
    </row>
    <row r="181" spans="1:4" ht="14.25" customHeight="1" x14ac:dyDescent="0.2">
      <c r="A181" s="48" t="s">
        <v>510</v>
      </c>
      <c r="B181" s="40" t="s">
        <v>509</v>
      </c>
      <c r="C181" s="25" t="s">
        <v>299</v>
      </c>
      <c r="D181" s="49" t="s">
        <v>298</v>
      </c>
    </row>
    <row r="182" spans="1:4" ht="15" customHeight="1" x14ac:dyDescent="0.2">
      <c r="A182" s="50"/>
      <c r="B182" s="41" t="s">
        <v>508</v>
      </c>
      <c r="C182" s="32" t="s">
        <v>7</v>
      </c>
      <c r="D182" s="51">
        <v>12</v>
      </c>
    </row>
    <row r="183" spans="1:4" ht="17.100000000000001" customHeight="1" x14ac:dyDescent="0.2">
      <c r="A183" s="165" t="s">
        <v>428</v>
      </c>
      <c r="B183" s="166"/>
      <c r="C183" s="167"/>
      <c r="D183" s="52">
        <f>SUM(D182)</f>
        <v>12</v>
      </c>
    </row>
    <row r="184" spans="1:4" ht="15.95" customHeight="1" x14ac:dyDescent="0.2">
      <c r="A184" s="53">
        <v>7</v>
      </c>
      <c r="B184" s="162" t="s">
        <v>507</v>
      </c>
      <c r="C184" s="163"/>
      <c r="D184" s="164"/>
    </row>
    <row r="185" spans="1:4" ht="17.100000000000001" customHeight="1" x14ac:dyDescent="0.2">
      <c r="A185" s="46" t="s">
        <v>0</v>
      </c>
      <c r="B185" s="39" t="s">
        <v>1</v>
      </c>
      <c r="C185" s="34" t="s">
        <v>342</v>
      </c>
      <c r="D185" s="47" t="s">
        <v>341</v>
      </c>
    </row>
    <row r="186" spans="1:4" ht="15.95" customHeight="1" x14ac:dyDescent="0.2">
      <c r="A186" s="48" t="s">
        <v>506</v>
      </c>
      <c r="B186" s="40" t="s">
        <v>505</v>
      </c>
      <c r="C186" s="25" t="s">
        <v>299</v>
      </c>
      <c r="D186" s="49" t="s">
        <v>298</v>
      </c>
    </row>
    <row r="187" spans="1:4" ht="15" customHeight="1" x14ac:dyDescent="0.2">
      <c r="A187" s="50"/>
      <c r="B187" s="41" t="s">
        <v>502</v>
      </c>
      <c r="C187" s="32" t="s">
        <v>7</v>
      </c>
      <c r="D187" s="51">
        <v>1</v>
      </c>
    </row>
    <row r="188" spans="1:4" ht="17.100000000000001" customHeight="1" x14ac:dyDescent="0.2">
      <c r="A188" s="165" t="s">
        <v>296</v>
      </c>
      <c r="B188" s="166"/>
      <c r="C188" s="167"/>
      <c r="D188" s="52">
        <f>SUM(D187)</f>
        <v>1</v>
      </c>
    </row>
    <row r="189" spans="1:4" ht="15.95" customHeight="1" x14ac:dyDescent="0.2">
      <c r="A189" s="48" t="s">
        <v>504</v>
      </c>
      <c r="B189" s="40" t="s">
        <v>503</v>
      </c>
      <c r="C189" s="25" t="s">
        <v>299</v>
      </c>
      <c r="D189" s="49" t="s">
        <v>298</v>
      </c>
    </row>
    <row r="190" spans="1:4" ht="15" customHeight="1" x14ac:dyDescent="0.2">
      <c r="A190" s="50"/>
      <c r="B190" s="41" t="s">
        <v>502</v>
      </c>
      <c r="C190" s="32" t="s">
        <v>7</v>
      </c>
      <c r="D190" s="51">
        <v>1</v>
      </c>
    </row>
    <row r="191" spans="1:4" ht="17.100000000000001" customHeight="1" x14ac:dyDescent="0.2">
      <c r="A191" s="165" t="s">
        <v>296</v>
      </c>
      <c r="B191" s="166"/>
      <c r="C191" s="167"/>
      <c r="D191" s="52">
        <f>SUM(D190)</f>
        <v>1</v>
      </c>
    </row>
    <row r="192" spans="1:4" ht="15.95" customHeight="1" x14ac:dyDescent="0.2">
      <c r="A192" s="48" t="s">
        <v>501</v>
      </c>
      <c r="B192" s="40" t="s">
        <v>500</v>
      </c>
      <c r="C192" s="25" t="s">
        <v>299</v>
      </c>
      <c r="D192" s="49" t="s">
        <v>298</v>
      </c>
    </row>
    <row r="193" spans="1:4" ht="15" customHeight="1" x14ac:dyDescent="0.2">
      <c r="A193" s="50"/>
      <c r="B193" s="41" t="s">
        <v>499</v>
      </c>
      <c r="C193" s="32" t="s">
        <v>7</v>
      </c>
      <c r="D193" s="51">
        <v>1</v>
      </c>
    </row>
    <row r="194" spans="1:4" ht="17.100000000000001" customHeight="1" x14ac:dyDescent="0.2">
      <c r="A194" s="165" t="s">
        <v>296</v>
      </c>
      <c r="B194" s="166"/>
      <c r="C194" s="167"/>
      <c r="D194" s="52">
        <f>SUM(D193)</f>
        <v>1</v>
      </c>
    </row>
    <row r="195" spans="1:4" ht="15.95" customHeight="1" x14ac:dyDescent="0.2">
      <c r="A195" s="53">
        <v>8</v>
      </c>
      <c r="B195" s="162" t="s">
        <v>498</v>
      </c>
      <c r="C195" s="163"/>
      <c r="D195" s="164"/>
    </row>
    <row r="196" spans="1:4" ht="17.100000000000001" customHeight="1" x14ac:dyDescent="0.2">
      <c r="A196" s="46" t="s">
        <v>0</v>
      </c>
      <c r="B196" s="39" t="s">
        <v>1</v>
      </c>
      <c r="C196" s="34" t="s">
        <v>342</v>
      </c>
      <c r="D196" s="47" t="s">
        <v>341</v>
      </c>
    </row>
    <row r="197" spans="1:4" ht="39" customHeight="1" x14ac:dyDescent="0.2">
      <c r="A197" s="48" t="s">
        <v>497</v>
      </c>
      <c r="B197" s="40" t="s">
        <v>496</v>
      </c>
      <c r="C197" s="25" t="s">
        <v>338</v>
      </c>
      <c r="D197" s="49" t="s">
        <v>337</v>
      </c>
    </row>
    <row r="198" spans="1:4" ht="15.95" customHeight="1" x14ac:dyDescent="0.2">
      <c r="A198" s="50"/>
      <c r="B198" s="41" t="s">
        <v>495</v>
      </c>
      <c r="C198" s="32" t="s">
        <v>6</v>
      </c>
      <c r="D198" s="51">
        <v>85.4</v>
      </c>
    </row>
    <row r="199" spans="1:4" ht="15" customHeight="1" x14ac:dyDescent="0.2">
      <c r="A199" s="50"/>
      <c r="B199" s="41" t="s">
        <v>372</v>
      </c>
      <c r="C199" s="32" t="s">
        <v>6</v>
      </c>
      <c r="D199" s="51">
        <v>0.7</v>
      </c>
    </row>
    <row r="200" spans="1:4" ht="17.100000000000001" customHeight="1" x14ac:dyDescent="0.2">
      <c r="A200" s="165" t="s">
        <v>296</v>
      </c>
      <c r="B200" s="166"/>
      <c r="C200" s="167"/>
      <c r="D200" s="52">
        <f>D198*D199</f>
        <v>59.78</v>
      </c>
    </row>
    <row r="201" spans="1:4" ht="15.95" customHeight="1" x14ac:dyDescent="0.2">
      <c r="A201" s="53">
        <v>9</v>
      </c>
      <c r="B201" s="162" t="s">
        <v>494</v>
      </c>
      <c r="C201" s="163"/>
      <c r="D201" s="164"/>
    </row>
    <row r="202" spans="1:4" ht="17.100000000000001" customHeight="1" x14ac:dyDescent="0.2">
      <c r="A202" s="46" t="s">
        <v>0</v>
      </c>
      <c r="B202" s="39" t="s">
        <v>1</v>
      </c>
      <c r="C202" s="26"/>
      <c r="D202" s="58"/>
    </row>
    <row r="203" spans="1:4" ht="15.95" customHeight="1" x14ac:dyDescent="0.2">
      <c r="A203" s="48" t="s">
        <v>493</v>
      </c>
      <c r="B203" s="40" t="s">
        <v>492</v>
      </c>
      <c r="C203" s="25" t="s">
        <v>338</v>
      </c>
      <c r="D203" s="49" t="s">
        <v>491</v>
      </c>
    </row>
    <row r="204" spans="1:4" ht="15" customHeight="1" x14ac:dyDescent="0.2">
      <c r="A204" s="50"/>
      <c r="B204" s="41" t="s">
        <v>490</v>
      </c>
      <c r="C204" s="32" t="s">
        <v>4</v>
      </c>
      <c r="D204" s="51">
        <v>37.58</v>
      </c>
    </row>
    <row r="205" spans="1:4" ht="17.100000000000001" customHeight="1" x14ac:dyDescent="0.2">
      <c r="A205" s="165" t="s">
        <v>296</v>
      </c>
      <c r="B205" s="166"/>
      <c r="C205" s="167"/>
      <c r="D205" s="52">
        <f>SUM(D204)</f>
        <v>37.58</v>
      </c>
    </row>
    <row r="206" spans="1:4" ht="15.95" customHeight="1" x14ac:dyDescent="0.2">
      <c r="A206" s="53">
        <v>10</v>
      </c>
      <c r="B206" s="162" t="s">
        <v>489</v>
      </c>
      <c r="C206" s="163"/>
      <c r="D206" s="164"/>
    </row>
    <row r="207" spans="1:4" ht="17.100000000000001" customHeight="1" x14ac:dyDescent="0.2">
      <c r="A207" s="46" t="s">
        <v>0</v>
      </c>
      <c r="B207" s="39" t="s">
        <v>1</v>
      </c>
      <c r="C207" s="34" t="s">
        <v>342</v>
      </c>
      <c r="D207" s="47" t="s">
        <v>341</v>
      </c>
    </row>
    <row r="208" spans="1:4" ht="32.1" customHeight="1" x14ac:dyDescent="0.2">
      <c r="A208" s="48" t="s">
        <v>488</v>
      </c>
      <c r="B208" s="40" t="s">
        <v>487</v>
      </c>
      <c r="C208" s="25" t="s">
        <v>392</v>
      </c>
      <c r="D208" s="49" t="s">
        <v>486</v>
      </c>
    </row>
    <row r="209" spans="1:4" ht="15" customHeight="1" x14ac:dyDescent="0.2">
      <c r="A209" s="50"/>
      <c r="B209" s="171" t="s">
        <v>483</v>
      </c>
      <c r="C209" s="169"/>
      <c r="D209" s="170"/>
    </row>
    <row r="210" spans="1:4" ht="15.95" customHeight="1" x14ac:dyDescent="0.2">
      <c r="A210" s="54" t="s">
        <v>336</v>
      </c>
      <c r="B210" s="41" t="s">
        <v>482</v>
      </c>
      <c r="C210" s="32" t="s">
        <v>6</v>
      </c>
      <c r="D210" s="51">
        <v>3.5</v>
      </c>
    </row>
    <row r="211" spans="1:4" ht="15.95" customHeight="1" x14ac:dyDescent="0.2">
      <c r="A211" s="54" t="s">
        <v>400</v>
      </c>
      <c r="B211" s="41" t="s">
        <v>481</v>
      </c>
      <c r="C211" s="32" t="s">
        <v>8</v>
      </c>
      <c r="D211" s="51">
        <v>12</v>
      </c>
    </row>
    <row r="212" spans="1:4" ht="15.95" customHeight="1" x14ac:dyDescent="0.2">
      <c r="A212" s="165" t="s">
        <v>331</v>
      </c>
      <c r="B212" s="166"/>
      <c r="C212" s="167"/>
      <c r="D212" s="52">
        <f>D210*D211</f>
        <v>42</v>
      </c>
    </row>
    <row r="213" spans="1:4" ht="32.1" customHeight="1" x14ac:dyDescent="0.2">
      <c r="A213" s="48" t="s">
        <v>485</v>
      </c>
      <c r="B213" s="40" t="s">
        <v>484</v>
      </c>
      <c r="C213" s="25" t="s">
        <v>392</v>
      </c>
      <c r="D213" s="49" t="s">
        <v>298</v>
      </c>
    </row>
    <row r="214" spans="1:4" ht="15.95" customHeight="1" x14ac:dyDescent="0.2">
      <c r="A214" s="50"/>
      <c r="B214" s="171" t="s">
        <v>483</v>
      </c>
      <c r="C214" s="169"/>
      <c r="D214" s="170"/>
    </row>
    <row r="215" spans="1:4" ht="15.95" customHeight="1" x14ac:dyDescent="0.2">
      <c r="A215" s="54" t="s">
        <v>336</v>
      </c>
      <c r="B215" s="41" t="s">
        <v>482</v>
      </c>
      <c r="C215" s="32" t="s">
        <v>6</v>
      </c>
      <c r="D215" s="51">
        <v>3.3</v>
      </c>
    </row>
    <row r="216" spans="1:4" ht="15" customHeight="1" x14ac:dyDescent="0.2">
      <c r="A216" s="54" t="s">
        <v>400</v>
      </c>
      <c r="B216" s="41" t="s">
        <v>481</v>
      </c>
      <c r="C216" s="32" t="s">
        <v>8</v>
      </c>
      <c r="D216" s="51">
        <v>24</v>
      </c>
    </row>
    <row r="217" spans="1:4" ht="17.100000000000001" customHeight="1" x14ac:dyDescent="0.2">
      <c r="A217" s="165" t="s">
        <v>296</v>
      </c>
      <c r="B217" s="166"/>
      <c r="C217" s="167"/>
      <c r="D217" s="52">
        <f>D215*D216</f>
        <v>79.199999999999989</v>
      </c>
    </row>
    <row r="218" spans="1:4" ht="15.95" customHeight="1" x14ac:dyDescent="0.2">
      <c r="A218" s="48" t="s">
        <v>480</v>
      </c>
      <c r="B218" s="40" t="s">
        <v>479</v>
      </c>
      <c r="C218" s="25" t="s">
        <v>299</v>
      </c>
      <c r="D218" s="49" t="s">
        <v>298</v>
      </c>
    </row>
    <row r="219" spans="1:4" ht="15" customHeight="1" x14ac:dyDescent="0.2">
      <c r="A219" s="54" t="s">
        <v>336</v>
      </c>
      <c r="B219" s="41" t="s">
        <v>474</v>
      </c>
      <c r="C219" s="32" t="s">
        <v>8</v>
      </c>
      <c r="D219" s="51">
        <v>3.3</v>
      </c>
    </row>
    <row r="220" spans="1:4" ht="15.95" customHeight="1" x14ac:dyDescent="0.2">
      <c r="A220" s="54" t="s">
        <v>400</v>
      </c>
      <c r="B220" s="41" t="s">
        <v>473</v>
      </c>
      <c r="C220" s="32" t="s">
        <v>4</v>
      </c>
      <c r="D220" s="51">
        <v>66.36</v>
      </c>
    </row>
    <row r="221" spans="1:4" ht="17.100000000000001" customHeight="1" x14ac:dyDescent="0.2">
      <c r="A221" s="165" t="s">
        <v>478</v>
      </c>
      <c r="B221" s="166"/>
      <c r="C221" s="167"/>
      <c r="D221" s="52">
        <f>D220/D219</f>
        <v>20.109090909090909</v>
      </c>
    </row>
    <row r="222" spans="1:4" ht="15" customHeight="1" x14ac:dyDescent="0.2">
      <c r="A222" s="48" t="s">
        <v>477</v>
      </c>
      <c r="B222" s="40" t="s">
        <v>476</v>
      </c>
      <c r="C222" s="25" t="s">
        <v>475</v>
      </c>
      <c r="D222" s="49" t="s">
        <v>298</v>
      </c>
    </row>
    <row r="223" spans="1:4" ht="15.95" customHeight="1" x14ac:dyDescent="0.2">
      <c r="A223" s="54" t="s">
        <v>336</v>
      </c>
      <c r="B223" s="41" t="s">
        <v>474</v>
      </c>
      <c r="C223" s="32" t="s">
        <v>8</v>
      </c>
      <c r="D223" s="51">
        <v>3.1199999999999999E-2</v>
      </c>
    </row>
    <row r="224" spans="1:4" ht="15.95" customHeight="1" x14ac:dyDescent="0.2">
      <c r="A224" s="54" t="s">
        <v>400</v>
      </c>
      <c r="B224" s="41" t="s">
        <v>473</v>
      </c>
      <c r="C224" s="32" t="s">
        <v>4</v>
      </c>
      <c r="D224" s="51">
        <v>21.9</v>
      </c>
    </row>
    <row r="225" spans="1:4" ht="15.95" customHeight="1" x14ac:dyDescent="0.2">
      <c r="A225" s="165" t="s">
        <v>472</v>
      </c>
      <c r="B225" s="166"/>
      <c r="C225" s="167"/>
      <c r="D225" s="52">
        <f>D223*D224</f>
        <v>0.68327999999999989</v>
      </c>
    </row>
    <row r="226" spans="1:4" ht="17.100000000000001" customHeight="1" x14ac:dyDescent="0.2">
      <c r="A226" s="53">
        <v>11</v>
      </c>
      <c r="B226" s="162" t="s">
        <v>471</v>
      </c>
      <c r="C226" s="163"/>
      <c r="D226" s="164"/>
    </row>
    <row r="227" spans="1:4" ht="15.95" customHeight="1" x14ac:dyDescent="0.2">
      <c r="A227" s="46" t="s">
        <v>0</v>
      </c>
      <c r="B227" s="39" t="s">
        <v>1</v>
      </c>
      <c r="C227" s="34" t="s">
        <v>342</v>
      </c>
      <c r="D227" s="47" t="s">
        <v>341</v>
      </c>
    </row>
    <row r="228" spans="1:4" ht="15.95" customHeight="1" x14ac:dyDescent="0.2">
      <c r="A228" s="48" t="s">
        <v>470</v>
      </c>
      <c r="B228" s="40" t="s">
        <v>469</v>
      </c>
      <c r="C228" s="25" t="s">
        <v>338</v>
      </c>
      <c r="D228" s="49" t="s">
        <v>337</v>
      </c>
    </row>
    <row r="229" spans="1:4" ht="15.95" customHeight="1" x14ac:dyDescent="0.2">
      <c r="A229" s="50"/>
      <c r="B229" s="41" t="s">
        <v>468</v>
      </c>
      <c r="C229" s="32" t="s">
        <v>4</v>
      </c>
      <c r="D229" s="51">
        <v>924.16</v>
      </c>
    </row>
    <row r="230" spans="1:4" ht="15.95" customHeight="1" x14ac:dyDescent="0.2">
      <c r="A230" s="50"/>
      <c r="B230" s="41" t="s">
        <v>467</v>
      </c>
      <c r="C230" s="32" t="s">
        <v>4</v>
      </c>
      <c r="D230" s="51">
        <v>146.77000000000001</v>
      </c>
    </row>
    <row r="231" spans="1:4" ht="15.95" customHeight="1" x14ac:dyDescent="0.2">
      <c r="A231" s="50"/>
      <c r="B231" s="41" t="s">
        <v>466</v>
      </c>
      <c r="C231" s="32" t="s">
        <v>4</v>
      </c>
      <c r="D231" s="51">
        <v>59.35</v>
      </c>
    </row>
    <row r="232" spans="1:4" ht="15" customHeight="1" x14ac:dyDescent="0.2">
      <c r="A232" s="50"/>
      <c r="B232" s="41" t="s">
        <v>465</v>
      </c>
      <c r="C232" s="32" t="s">
        <v>4</v>
      </c>
      <c r="D232" s="51">
        <v>86.59</v>
      </c>
    </row>
    <row r="233" spans="1:4" ht="15.95" customHeight="1" x14ac:dyDescent="0.2">
      <c r="A233" s="50"/>
      <c r="B233" s="41" t="s">
        <v>464</v>
      </c>
      <c r="C233" s="32" t="s">
        <v>4</v>
      </c>
      <c r="D233" s="51">
        <v>1614.91</v>
      </c>
    </row>
    <row r="234" spans="1:4" ht="15.95" customHeight="1" x14ac:dyDescent="0.2">
      <c r="A234" s="165" t="s">
        <v>296</v>
      </c>
      <c r="B234" s="166"/>
      <c r="C234" s="167"/>
      <c r="D234" s="52">
        <f>SUM(D229:D233)-0.01</f>
        <v>2831.7699999999995</v>
      </c>
    </row>
    <row r="235" spans="1:4" ht="15.95" customHeight="1" x14ac:dyDescent="0.2">
      <c r="A235" s="48" t="s">
        <v>463</v>
      </c>
      <c r="B235" s="40" t="s">
        <v>462</v>
      </c>
      <c r="C235" s="25" t="s">
        <v>338</v>
      </c>
      <c r="D235" s="49" t="s">
        <v>337</v>
      </c>
    </row>
    <row r="236" spans="1:4" ht="15.95" customHeight="1" x14ac:dyDescent="0.2">
      <c r="A236" s="50"/>
      <c r="B236" s="41" t="s">
        <v>457</v>
      </c>
      <c r="C236" s="32" t="s">
        <v>4</v>
      </c>
      <c r="D236" s="51">
        <v>555.39</v>
      </c>
    </row>
    <row r="237" spans="1:4" ht="15.95" customHeight="1" x14ac:dyDescent="0.2">
      <c r="A237" s="165" t="s">
        <v>296</v>
      </c>
      <c r="B237" s="166"/>
      <c r="C237" s="167"/>
      <c r="D237" s="52">
        <f>SUM(D236)</f>
        <v>555.39</v>
      </c>
    </row>
    <row r="238" spans="1:4" ht="15.95" customHeight="1" x14ac:dyDescent="0.2">
      <c r="A238" s="48" t="s">
        <v>461</v>
      </c>
      <c r="B238" s="40" t="s">
        <v>460</v>
      </c>
      <c r="C238" s="25" t="s">
        <v>338</v>
      </c>
      <c r="D238" s="49" t="s">
        <v>337</v>
      </c>
    </row>
    <row r="239" spans="1:4" ht="15.95" customHeight="1" x14ac:dyDescent="0.2">
      <c r="A239" s="50"/>
      <c r="B239" s="41" t="s">
        <v>457</v>
      </c>
      <c r="C239" s="32" t="s">
        <v>4</v>
      </c>
      <c r="D239" s="51">
        <v>555.39</v>
      </c>
    </row>
    <row r="240" spans="1:4" ht="15.95" customHeight="1" x14ac:dyDescent="0.2">
      <c r="A240" s="165" t="s">
        <v>296</v>
      </c>
      <c r="B240" s="166"/>
      <c r="C240" s="167"/>
      <c r="D240" s="52">
        <f>SUM(D239)</f>
        <v>555.39</v>
      </c>
    </row>
    <row r="241" spans="1:4" ht="14.25" customHeight="1" x14ac:dyDescent="0.2">
      <c r="A241" s="48" t="s">
        <v>459</v>
      </c>
      <c r="B241" s="40" t="s">
        <v>458</v>
      </c>
      <c r="C241" s="25" t="s">
        <v>338</v>
      </c>
      <c r="D241" s="49" t="s">
        <v>337</v>
      </c>
    </row>
    <row r="242" spans="1:4" ht="15.95" customHeight="1" x14ac:dyDescent="0.2">
      <c r="A242" s="50"/>
      <c r="B242" s="41" t="s">
        <v>457</v>
      </c>
      <c r="C242" s="32" t="s">
        <v>4</v>
      </c>
      <c r="D242" s="51">
        <v>555.39</v>
      </c>
    </row>
    <row r="243" spans="1:4" ht="15.95" customHeight="1" x14ac:dyDescent="0.2">
      <c r="A243" s="165" t="s">
        <v>296</v>
      </c>
      <c r="B243" s="166"/>
      <c r="C243" s="167"/>
      <c r="D243" s="52">
        <f>SUM(D242)</f>
        <v>555.39</v>
      </c>
    </row>
    <row r="244" spans="1:4" ht="27.95" customHeight="1" x14ac:dyDescent="0.2">
      <c r="A244" s="48" t="s">
        <v>456</v>
      </c>
      <c r="B244" s="40" t="s">
        <v>455</v>
      </c>
      <c r="C244" s="25" t="s">
        <v>338</v>
      </c>
      <c r="D244" s="49" t="s">
        <v>337</v>
      </c>
    </row>
    <row r="245" spans="1:4" ht="15.95" customHeight="1" x14ac:dyDescent="0.2">
      <c r="A245" s="50"/>
      <c r="B245" s="41" t="s">
        <v>454</v>
      </c>
      <c r="C245" s="32" t="s">
        <v>4</v>
      </c>
      <c r="D245" s="51">
        <v>1.24</v>
      </c>
    </row>
    <row r="246" spans="1:4" ht="15" customHeight="1" x14ac:dyDescent="0.2">
      <c r="A246" s="50"/>
      <c r="B246" s="41" t="s">
        <v>453</v>
      </c>
      <c r="C246" s="32" t="s">
        <v>7</v>
      </c>
      <c r="D246" s="51">
        <v>8</v>
      </c>
    </row>
    <row r="247" spans="1:4" ht="17.100000000000001" customHeight="1" x14ac:dyDescent="0.2">
      <c r="A247" s="165" t="s">
        <v>296</v>
      </c>
      <c r="B247" s="166"/>
      <c r="C247" s="167"/>
      <c r="D247" s="52">
        <f>SUM(D245:D246)-0.02</f>
        <v>9.2200000000000006</v>
      </c>
    </row>
    <row r="248" spans="1:4" ht="15.95" customHeight="1" x14ac:dyDescent="0.2">
      <c r="A248" s="53">
        <v>13</v>
      </c>
      <c r="B248" s="162" t="s">
        <v>452</v>
      </c>
      <c r="C248" s="163"/>
      <c r="D248" s="164"/>
    </row>
    <row r="249" spans="1:4" ht="17.100000000000001" customHeight="1" x14ac:dyDescent="0.2">
      <c r="A249" s="46" t="s">
        <v>0</v>
      </c>
      <c r="B249" s="39" t="s">
        <v>1</v>
      </c>
      <c r="C249" s="34" t="s">
        <v>342</v>
      </c>
      <c r="D249" s="47" t="s">
        <v>341</v>
      </c>
    </row>
    <row r="250" spans="1:4" ht="15.95" customHeight="1" x14ac:dyDescent="0.2">
      <c r="A250" s="48" t="s">
        <v>451</v>
      </c>
      <c r="B250" s="40" t="s">
        <v>450</v>
      </c>
      <c r="C250" s="25" t="s">
        <v>443</v>
      </c>
      <c r="D250" s="49" t="s">
        <v>442</v>
      </c>
    </row>
    <row r="251" spans="1:4" ht="15" customHeight="1" x14ac:dyDescent="0.2">
      <c r="A251" s="50"/>
      <c r="B251" s="41" t="s">
        <v>449</v>
      </c>
      <c r="C251" s="32" t="s">
        <v>440</v>
      </c>
      <c r="D251" s="51">
        <v>80</v>
      </c>
    </row>
    <row r="252" spans="1:4" ht="17.100000000000001" customHeight="1" x14ac:dyDescent="0.2">
      <c r="A252" s="165" t="s">
        <v>296</v>
      </c>
      <c r="B252" s="166"/>
      <c r="C252" s="167"/>
      <c r="D252" s="52">
        <f>SUM(D251)</f>
        <v>80</v>
      </c>
    </row>
    <row r="253" spans="1:4" ht="15.95" customHeight="1" x14ac:dyDescent="0.2">
      <c r="A253" s="48" t="s">
        <v>448</v>
      </c>
      <c r="B253" s="40" t="s">
        <v>447</v>
      </c>
      <c r="C253" s="25" t="s">
        <v>443</v>
      </c>
      <c r="D253" s="49" t="s">
        <v>442</v>
      </c>
    </row>
    <row r="254" spans="1:4" ht="15" customHeight="1" x14ac:dyDescent="0.2">
      <c r="A254" s="50"/>
      <c r="B254" s="41" t="s">
        <v>446</v>
      </c>
      <c r="C254" s="32" t="s">
        <v>440</v>
      </c>
      <c r="D254" s="51">
        <v>480</v>
      </c>
    </row>
    <row r="255" spans="1:4" ht="17.100000000000001" customHeight="1" x14ac:dyDescent="0.2">
      <c r="A255" s="165" t="s">
        <v>296</v>
      </c>
      <c r="B255" s="166"/>
      <c r="C255" s="167"/>
      <c r="D255" s="52">
        <f>SUM(D254)</f>
        <v>480</v>
      </c>
    </row>
    <row r="256" spans="1:4" ht="15.95" customHeight="1" x14ac:dyDescent="0.2">
      <c r="A256" s="48" t="s">
        <v>445</v>
      </c>
      <c r="B256" s="40" t="s">
        <v>444</v>
      </c>
      <c r="C256" s="25" t="s">
        <v>443</v>
      </c>
      <c r="D256" s="49" t="s">
        <v>442</v>
      </c>
    </row>
    <row r="257" spans="1:4" ht="15" customHeight="1" x14ac:dyDescent="0.2">
      <c r="A257" s="50"/>
      <c r="B257" s="41" t="s">
        <v>441</v>
      </c>
      <c r="C257" s="32" t="s">
        <v>440</v>
      </c>
      <c r="D257" s="51">
        <v>338</v>
      </c>
    </row>
    <row r="258" spans="1:4" ht="17.100000000000001" customHeight="1" x14ac:dyDescent="0.2">
      <c r="A258" s="165" t="s">
        <v>296</v>
      </c>
      <c r="B258" s="166"/>
      <c r="C258" s="167"/>
      <c r="D258" s="52">
        <f>SUM(D257)</f>
        <v>338</v>
      </c>
    </row>
    <row r="259" spans="1:4" ht="15.95" customHeight="1" x14ac:dyDescent="0.2">
      <c r="A259" s="48" t="s">
        <v>439</v>
      </c>
      <c r="B259" s="40" t="s">
        <v>438</v>
      </c>
      <c r="C259" s="25" t="s">
        <v>437</v>
      </c>
      <c r="D259" s="49" t="s">
        <v>437</v>
      </c>
    </row>
    <row r="260" spans="1:4" ht="15" customHeight="1" x14ac:dyDescent="0.2">
      <c r="A260" s="50"/>
      <c r="B260" s="41" t="s">
        <v>436</v>
      </c>
      <c r="C260" s="32" t="s">
        <v>9</v>
      </c>
      <c r="D260" s="51">
        <v>0.5</v>
      </c>
    </row>
    <row r="261" spans="1:4" ht="17.100000000000001" customHeight="1" x14ac:dyDescent="0.2">
      <c r="A261" s="165" t="s">
        <v>296</v>
      </c>
      <c r="B261" s="166"/>
      <c r="C261" s="167"/>
      <c r="D261" s="52">
        <f>SUM(D260)</f>
        <v>0.5</v>
      </c>
    </row>
    <row r="262" spans="1:4" ht="15.95" customHeight="1" x14ac:dyDescent="0.2">
      <c r="A262" s="53">
        <v>13</v>
      </c>
      <c r="B262" s="162" t="s">
        <v>435</v>
      </c>
      <c r="C262" s="163"/>
      <c r="D262" s="164"/>
    </row>
    <row r="263" spans="1:4" ht="17.100000000000001" customHeight="1" x14ac:dyDescent="0.2">
      <c r="A263" s="46" t="s">
        <v>0</v>
      </c>
      <c r="B263" s="39" t="s">
        <v>1</v>
      </c>
      <c r="C263" s="34" t="s">
        <v>342</v>
      </c>
      <c r="D263" s="47" t="s">
        <v>341</v>
      </c>
    </row>
    <row r="264" spans="1:4" ht="15.95" customHeight="1" x14ac:dyDescent="0.2">
      <c r="A264" s="48" t="s">
        <v>434</v>
      </c>
      <c r="B264" s="40" t="s">
        <v>433</v>
      </c>
      <c r="C264" s="25" t="s">
        <v>338</v>
      </c>
      <c r="D264" s="49" t="s">
        <v>337</v>
      </c>
    </row>
    <row r="265" spans="1:4" ht="15" customHeight="1" x14ac:dyDescent="0.2">
      <c r="A265" s="50"/>
      <c r="B265" s="41" t="s">
        <v>430</v>
      </c>
      <c r="C265" s="32" t="s">
        <v>4</v>
      </c>
      <c r="D265" s="51">
        <v>59.78</v>
      </c>
    </row>
    <row r="266" spans="1:4" ht="17.100000000000001" customHeight="1" x14ac:dyDescent="0.2">
      <c r="A266" s="165" t="s">
        <v>428</v>
      </c>
      <c r="B266" s="166"/>
      <c r="C266" s="167"/>
      <c r="D266" s="52">
        <f>SUM(D265)</f>
        <v>59.78</v>
      </c>
    </row>
    <row r="267" spans="1:4" ht="15.95" customHeight="1" x14ac:dyDescent="0.2">
      <c r="A267" s="48" t="s">
        <v>432</v>
      </c>
      <c r="B267" s="40" t="s">
        <v>431</v>
      </c>
      <c r="C267" s="25" t="s">
        <v>338</v>
      </c>
      <c r="D267" s="49" t="s">
        <v>337</v>
      </c>
    </row>
    <row r="268" spans="1:4" ht="15" customHeight="1" x14ac:dyDescent="0.2">
      <c r="A268" s="50"/>
      <c r="B268" s="41" t="s">
        <v>430</v>
      </c>
      <c r="C268" s="32" t="s">
        <v>4</v>
      </c>
      <c r="D268" s="51">
        <v>59.78</v>
      </c>
    </row>
    <row r="269" spans="1:4" ht="15.95" customHeight="1" x14ac:dyDescent="0.2">
      <c r="A269" s="50"/>
      <c r="B269" s="41" t="s">
        <v>429</v>
      </c>
      <c r="C269" s="35" t="s">
        <v>4</v>
      </c>
      <c r="D269" s="55">
        <v>82.6</v>
      </c>
    </row>
    <row r="270" spans="1:4" ht="15.95" customHeight="1" x14ac:dyDescent="0.2">
      <c r="A270" s="165" t="s">
        <v>428</v>
      </c>
      <c r="B270" s="166"/>
      <c r="C270" s="167"/>
      <c r="D270" s="52">
        <f>SUM(D268:D269)</f>
        <v>142.38</v>
      </c>
    </row>
    <row r="271" spans="1:4" ht="17.100000000000001" customHeight="1" x14ac:dyDescent="0.2">
      <c r="A271" s="53">
        <v>14</v>
      </c>
      <c r="B271" s="162" t="s">
        <v>427</v>
      </c>
      <c r="C271" s="163"/>
      <c r="D271" s="164"/>
    </row>
    <row r="272" spans="1:4" ht="15.95" customHeight="1" x14ac:dyDescent="0.2">
      <c r="A272" s="46" t="s">
        <v>0</v>
      </c>
      <c r="B272" s="39" t="s">
        <v>1</v>
      </c>
      <c r="C272" s="34" t="s">
        <v>342</v>
      </c>
      <c r="D272" s="47" t="s">
        <v>341</v>
      </c>
    </row>
    <row r="273" spans="1:4" ht="14.25" customHeight="1" x14ac:dyDescent="0.2">
      <c r="A273" s="48" t="s">
        <v>426</v>
      </c>
      <c r="B273" s="40" t="s">
        <v>425</v>
      </c>
      <c r="C273" s="25" t="s">
        <v>338</v>
      </c>
      <c r="D273" s="49" t="s">
        <v>337</v>
      </c>
    </row>
    <row r="274" spans="1:4" ht="15.95" customHeight="1" x14ac:dyDescent="0.2">
      <c r="A274" s="50"/>
      <c r="B274" s="41" t="s">
        <v>424</v>
      </c>
      <c r="C274" s="32" t="s">
        <v>4</v>
      </c>
      <c r="D274" s="51">
        <v>142.38</v>
      </c>
    </row>
    <row r="275" spans="1:4" ht="15.95" customHeight="1" x14ac:dyDescent="0.2">
      <c r="A275" s="165" t="s">
        <v>423</v>
      </c>
      <c r="B275" s="166"/>
      <c r="C275" s="167"/>
      <c r="D275" s="52">
        <f>SUM(D274)</f>
        <v>142.38</v>
      </c>
    </row>
    <row r="276" spans="1:4" ht="14.25" customHeight="1" x14ac:dyDescent="0.2">
      <c r="A276" s="48" t="s">
        <v>422</v>
      </c>
      <c r="B276" s="40" t="s">
        <v>421</v>
      </c>
      <c r="C276" s="25" t="s">
        <v>338</v>
      </c>
      <c r="D276" s="49" t="s">
        <v>337</v>
      </c>
    </row>
    <row r="277" spans="1:4" ht="15.95" customHeight="1" x14ac:dyDescent="0.2">
      <c r="A277" s="50"/>
      <c r="B277" s="41" t="s">
        <v>377</v>
      </c>
      <c r="C277" s="32" t="s">
        <v>4</v>
      </c>
      <c r="D277" s="51">
        <v>555.39</v>
      </c>
    </row>
    <row r="278" spans="1:4" ht="15" customHeight="1" x14ac:dyDescent="0.2">
      <c r="A278" s="50"/>
      <c r="B278" s="41" t="s">
        <v>420</v>
      </c>
      <c r="C278" s="32" t="s">
        <v>4</v>
      </c>
      <c r="D278" s="51">
        <v>2831.77</v>
      </c>
    </row>
    <row r="279" spans="1:4" ht="17.100000000000001" customHeight="1" x14ac:dyDescent="0.2">
      <c r="A279" s="165" t="s">
        <v>296</v>
      </c>
      <c r="B279" s="166"/>
      <c r="C279" s="167"/>
      <c r="D279" s="52">
        <f>SUM(D277:D278)</f>
        <v>3387.16</v>
      </c>
    </row>
    <row r="280" spans="1:4" ht="14.25" customHeight="1" x14ac:dyDescent="0.2">
      <c r="A280" s="48" t="s">
        <v>419</v>
      </c>
      <c r="B280" s="40" t="s">
        <v>418</v>
      </c>
      <c r="C280" s="25" t="s">
        <v>392</v>
      </c>
      <c r="D280" s="49" t="s">
        <v>391</v>
      </c>
    </row>
    <row r="281" spans="1:4" ht="15" customHeight="1" x14ac:dyDescent="0.2">
      <c r="A281" s="50"/>
      <c r="B281" s="41" t="s">
        <v>417</v>
      </c>
      <c r="C281" s="32" t="s">
        <v>6</v>
      </c>
      <c r="D281" s="51">
        <v>293.05</v>
      </c>
    </row>
    <row r="282" spans="1:4" ht="15.95" customHeight="1" x14ac:dyDescent="0.2">
      <c r="A282" s="50"/>
      <c r="B282" s="41" t="s">
        <v>416</v>
      </c>
      <c r="C282" s="32" t="s">
        <v>6</v>
      </c>
      <c r="D282" s="51">
        <v>19.28</v>
      </c>
    </row>
    <row r="283" spans="1:4" ht="17.100000000000001" customHeight="1" x14ac:dyDescent="0.2">
      <c r="A283" s="165" t="s">
        <v>296</v>
      </c>
      <c r="B283" s="166"/>
      <c r="C283" s="167"/>
      <c r="D283" s="52">
        <f>SUM(D281:D282)</f>
        <v>312.33000000000004</v>
      </c>
    </row>
    <row r="284" spans="1:4" ht="14.25" customHeight="1" x14ac:dyDescent="0.2">
      <c r="A284" s="48" t="s">
        <v>415</v>
      </c>
      <c r="B284" s="40" t="s">
        <v>414</v>
      </c>
      <c r="C284" s="25" t="s">
        <v>338</v>
      </c>
      <c r="D284" s="49" t="s">
        <v>337</v>
      </c>
    </row>
    <row r="285" spans="1:4" ht="15.95" customHeight="1" x14ac:dyDescent="0.2">
      <c r="A285" s="50"/>
      <c r="B285" s="41" t="s">
        <v>413</v>
      </c>
      <c r="C285" s="32" t="s">
        <v>4</v>
      </c>
      <c r="D285" s="51">
        <v>205.1</v>
      </c>
    </row>
    <row r="286" spans="1:4" ht="17.100000000000001" customHeight="1" x14ac:dyDescent="0.2">
      <c r="A286" s="165" t="s">
        <v>296</v>
      </c>
      <c r="B286" s="166"/>
      <c r="C286" s="167"/>
      <c r="D286" s="52">
        <f>SUM(D285)</f>
        <v>205.1</v>
      </c>
    </row>
    <row r="287" spans="1:4" ht="14.25" customHeight="1" x14ac:dyDescent="0.2">
      <c r="A287" s="48" t="s">
        <v>412</v>
      </c>
      <c r="B287" s="40" t="s">
        <v>411</v>
      </c>
      <c r="C287" s="25" t="s">
        <v>338</v>
      </c>
      <c r="D287" s="49" t="s">
        <v>337</v>
      </c>
    </row>
    <row r="288" spans="1:4" ht="15.95" customHeight="1" x14ac:dyDescent="0.2">
      <c r="A288" s="50"/>
      <c r="B288" s="41" t="s">
        <v>410</v>
      </c>
      <c r="C288" s="32" t="s">
        <v>4</v>
      </c>
      <c r="D288" s="51">
        <v>82.6</v>
      </c>
    </row>
    <row r="289" spans="1:4" ht="17.100000000000001" customHeight="1" x14ac:dyDescent="0.2">
      <c r="A289" s="165" t="s">
        <v>296</v>
      </c>
      <c r="B289" s="166"/>
      <c r="C289" s="167"/>
      <c r="D289" s="52">
        <f>SUM(D288)</f>
        <v>82.6</v>
      </c>
    </row>
    <row r="290" spans="1:4" ht="14.25" customHeight="1" x14ac:dyDescent="0.2">
      <c r="A290" s="48" t="s">
        <v>409</v>
      </c>
      <c r="B290" s="40" t="s">
        <v>408</v>
      </c>
      <c r="C290" s="25" t="s">
        <v>338</v>
      </c>
      <c r="D290" s="49" t="s">
        <v>298</v>
      </c>
    </row>
    <row r="291" spans="1:4" ht="15.95" customHeight="1" x14ac:dyDescent="0.2">
      <c r="A291" s="54" t="s">
        <v>336</v>
      </c>
      <c r="B291" s="41" t="s">
        <v>407</v>
      </c>
      <c r="C291" s="32" t="s">
        <v>4</v>
      </c>
      <c r="D291" s="51">
        <v>40.32</v>
      </c>
    </row>
    <row r="292" spans="1:4" ht="15.95" customHeight="1" x14ac:dyDescent="0.2">
      <c r="A292" s="54" t="s">
        <v>400</v>
      </c>
      <c r="B292" s="41" t="s">
        <v>406</v>
      </c>
      <c r="C292" s="32" t="s">
        <v>4</v>
      </c>
      <c r="D292" s="51">
        <v>26.04</v>
      </c>
    </row>
    <row r="293" spans="1:4" ht="15.95" customHeight="1" x14ac:dyDescent="0.2">
      <c r="A293" s="165" t="s">
        <v>405</v>
      </c>
      <c r="B293" s="166"/>
      <c r="C293" s="167"/>
      <c r="D293" s="52">
        <f>SUM(D291:D292)</f>
        <v>66.36</v>
      </c>
    </row>
    <row r="294" spans="1:4" ht="17.100000000000001" customHeight="1" x14ac:dyDescent="0.2">
      <c r="A294" s="53">
        <v>15</v>
      </c>
      <c r="B294" s="162" t="s">
        <v>404</v>
      </c>
      <c r="C294" s="163"/>
      <c r="D294" s="164"/>
    </row>
    <row r="295" spans="1:4" ht="15.95" customHeight="1" x14ac:dyDescent="0.2">
      <c r="A295" s="46" t="s">
        <v>0</v>
      </c>
      <c r="B295" s="39" t="s">
        <v>1</v>
      </c>
      <c r="C295" s="34" t="s">
        <v>342</v>
      </c>
      <c r="D295" s="47" t="s">
        <v>341</v>
      </c>
    </row>
    <row r="296" spans="1:4" ht="14.25" customHeight="1" x14ac:dyDescent="0.2">
      <c r="A296" s="48" t="s">
        <v>403</v>
      </c>
      <c r="B296" s="40" t="s">
        <v>402</v>
      </c>
      <c r="C296" s="25" t="s">
        <v>299</v>
      </c>
      <c r="D296" s="49" t="s">
        <v>391</v>
      </c>
    </row>
    <row r="297" spans="1:4" ht="15.95" customHeight="1" x14ac:dyDescent="0.2">
      <c r="A297" s="54" t="s">
        <v>336</v>
      </c>
      <c r="B297" s="41" t="s">
        <v>401</v>
      </c>
      <c r="C297" s="32" t="s">
        <v>6</v>
      </c>
      <c r="D297" s="51">
        <v>87</v>
      </c>
    </row>
    <row r="298" spans="1:4" ht="15.95" customHeight="1" x14ac:dyDescent="0.2">
      <c r="A298" s="54" t="s">
        <v>400</v>
      </c>
      <c r="B298" s="41" t="s">
        <v>399</v>
      </c>
      <c r="C298" s="32" t="s">
        <v>6</v>
      </c>
      <c r="D298" s="51">
        <v>0.15</v>
      </c>
    </row>
    <row r="299" spans="1:4" ht="15.95" customHeight="1" x14ac:dyDescent="0.2">
      <c r="A299" s="165" t="s">
        <v>398</v>
      </c>
      <c r="B299" s="166"/>
      <c r="C299" s="167"/>
      <c r="D299" s="52">
        <v>435</v>
      </c>
    </row>
    <row r="300" spans="1:4" ht="14.25" customHeight="1" x14ac:dyDescent="0.2">
      <c r="A300" s="48" t="s">
        <v>397</v>
      </c>
      <c r="B300" s="40" t="s">
        <v>396</v>
      </c>
      <c r="C300" s="25" t="s">
        <v>299</v>
      </c>
      <c r="D300" s="49" t="s">
        <v>298</v>
      </c>
    </row>
    <row r="301" spans="1:4" ht="15.95" customHeight="1" x14ac:dyDescent="0.2">
      <c r="A301" s="50"/>
      <c r="B301" s="41" t="s">
        <v>395</v>
      </c>
      <c r="C301" s="32" t="s">
        <v>7</v>
      </c>
      <c r="D301" s="51">
        <v>23</v>
      </c>
    </row>
    <row r="302" spans="1:4" ht="15.95" customHeight="1" x14ac:dyDescent="0.2">
      <c r="A302" s="165" t="s">
        <v>296</v>
      </c>
      <c r="B302" s="166"/>
      <c r="C302" s="167"/>
      <c r="D302" s="52">
        <f>SUM(D301)</f>
        <v>23</v>
      </c>
    </row>
    <row r="303" spans="1:4" ht="14.25" customHeight="1" x14ac:dyDescent="0.2">
      <c r="A303" s="48" t="s">
        <v>394</v>
      </c>
      <c r="B303" s="40" t="s">
        <v>393</v>
      </c>
      <c r="C303" s="25" t="s">
        <v>392</v>
      </c>
      <c r="D303" s="49" t="s">
        <v>391</v>
      </c>
    </row>
    <row r="304" spans="1:4" ht="15.95" customHeight="1" x14ac:dyDescent="0.2">
      <c r="A304" s="54" t="s">
        <v>336</v>
      </c>
      <c r="B304" s="41" t="s">
        <v>390</v>
      </c>
      <c r="C304" s="32" t="s">
        <v>6</v>
      </c>
      <c r="D304" s="51">
        <v>50</v>
      </c>
    </row>
    <row r="305" spans="1:4" ht="15.95" customHeight="1" x14ac:dyDescent="0.2">
      <c r="A305" s="165" t="s">
        <v>296</v>
      </c>
      <c r="B305" s="166"/>
      <c r="C305" s="167"/>
      <c r="D305" s="52">
        <f>SUM(D304)</f>
        <v>50</v>
      </c>
    </row>
    <row r="306" spans="1:4" ht="14.25" customHeight="1" x14ac:dyDescent="0.2">
      <c r="A306" s="48" t="s">
        <v>389</v>
      </c>
      <c r="B306" s="40" t="s">
        <v>388</v>
      </c>
      <c r="C306" s="25" t="s">
        <v>299</v>
      </c>
      <c r="D306" s="49" t="s">
        <v>298</v>
      </c>
    </row>
    <row r="307" spans="1:4" ht="15.95" customHeight="1" x14ac:dyDescent="0.2">
      <c r="A307" s="50"/>
      <c r="B307" s="41" t="s">
        <v>387</v>
      </c>
      <c r="C307" s="32" t="s">
        <v>8</v>
      </c>
      <c r="D307" s="51">
        <v>1</v>
      </c>
    </row>
    <row r="308" spans="1:4" ht="15.95" customHeight="1" x14ac:dyDescent="0.2">
      <c r="A308" s="165" t="s">
        <v>296</v>
      </c>
      <c r="B308" s="166"/>
      <c r="C308" s="167"/>
      <c r="D308" s="52">
        <f>SUM(D307)</f>
        <v>1</v>
      </c>
    </row>
    <row r="309" spans="1:4" ht="14.25" customHeight="1" x14ac:dyDescent="0.2">
      <c r="A309" s="48" t="s">
        <v>386</v>
      </c>
      <c r="B309" s="40" t="s">
        <v>385</v>
      </c>
      <c r="C309" s="25" t="s">
        <v>299</v>
      </c>
      <c r="D309" s="49" t="s">
        <v>298</v>
      </c>
    </row>
    <row r="310" spans="1:4" ht="15.95" customHeight="1" x14ac:dyDescent="0.2">
      <c r="A310" s="50"/>
      <c r="B310" s="41" t="s">
        <v>384</v>
      </c>
      <c r="C310" s="32" t="s">
        <v>8</v>
      </c>
      <c r="D310" s="51">
        <v>1</v>
      </c>
    </row>
    <row r="311" spans="1:4" ht="15.95" customHeight="1" x14ac:dyDescent="0.2">
      <c r="A311" s="165" t="s">
        <v>296</v>
      </c>
      <c r="B311" s="166"/>
      <c r="C311" s="167"/>
      <c r="D311" s="52">
        <f>SUM(D310)</f>
        <v>1</v>
      </c>
    </row>
    <row r="312" spans="1:4" ht="14.25" customHeight="1" x14ac:dyDescent="0.2">
      <c r="A312" s="48" t="s">
        <v>383</v>
      </c>
      <c r="B312" s="40" t="s">
        <v>382</v>
      </c>
      <c r="C312" s="25" t="s">
        <v>357</v>
      </c>
      <c r="D312" s="49" t="s">
        <v>312</v>
      </c>
    </row>
    <row r="313" spans="1:4" ht="15.95" customHeight="1" x14ac:dyDescent="0.2">
      <c r="A313" s="50"/>
      <c r="B313" s="41" t="s">
        <v>377</v>
      </c>
      <c r="C313" s="32" t="s">
        <v>11</v>
      </c>
      <c r="D313" s="51">
        <v>1</v>
      </c>
    </row>
    <row r="314" spans="1:4" ht="15.95" customHeight="1" x14ac:dyDescent="0.2">
      <c r="A314" s="165" t="s">
        <v>296</v>
      </c>
      <c r="B314" s="166"/>
      <c r="C314" s="167"/>
      <c r="D314" s="52">
        <f>SUM(D313)</f>
        <v>1</v>
      </c>
    </row>
    <row r="315" spans="1:4" ht="14.25" customHeight="1" x14ac:dyDescent="0.2">
      <c r="A315" s="48" t="s">
        <v>381</v>
      </c>
      <c r="B315" s="40" t="s">
        <v>227</v>
      </c>
      <c r="C315" s="25" t="s">
        <v>357</v>
      </c>
      <c r="D315" s="49" t="s">
        <v>298</v>
      </c>
    </row>
    <row r="316" spans="1:4" ht="15.95" customHeight="1" x14ac:dyDescent="0.2">
      <c r="A316" s="50"/>
      <c r="B316" s="41" t="s">
        <v>377</v>
      </c>
      <c r="C316" s="32" t="s">
        <v>11</v>
      </c>
      <c r="D316" s="51">
        <v>1</v>
      </c>
    </row>
    <row r="317" spans="1:4" ht="15.95" customHeight="1" x14ac:dyDescent="0.2">
      <c r="A317" s="165" t="s">
        <v>296</v>
      </c>
      <c r="B317" s="166"/>
      <c r="C317" s="167"/>
      <c r="D317" s="52">
        <f>SUM(D316)</f>
        <v>1</v>
      </c>
    </row>
    <row r="318" spans="1:4" ht="28.5" customHeight="1" x14ac:dyDescent="0.2">
      <c r="A318" s="48" t="s">
        <v>380</v>
      </c>
      <c r="B318" s="40" t="s">
        <v>229</v>
      </c>
      <c r="C318" s="25" t="s">
        <v>357</v>
      </c>
      <c r="D318" s="49" t="s">
        <v>298</v>
      </c>
    </row>
    <row r="319" spans="1:4" ht="15.95" customHeight="1" x14ac:dyDescent="0.2">
      <c r="A319" s="50"/>
      <c r="B319" s="41" t="s">
        <v>377</v>
      </c>
      <c r="C319" s="32" t="s">
        <v>11</v>
      </c>
      <c r="D319" s="51">
        <v>1</v>
      </c>
    </row>
    <row r="320" spans="1:4" ht="15.95" customHeight="1" x14ac:dyDescent="0.2">
      <c r="A320" s="165" t="s">
        <v>296</v>
      </c>
      <c r="B320" s="166"/>
      <c r="C320" s="167"/>
      <c r="D320" s="52">
        <f>SUM(D319)</f>
        <v>1</v>
      </c>
    </row>
    <row r="321" spans="1:4" ht="28.5" customHeight="1" x14ac:dyDescent="0.2">
      <c r="A321" s="48" t="s">
        <v>379</v>
      </c>
      <c r="B321" s="42" t="s">
        <v>378</v>
      </c>
      <c r="C321" s="25" t="s">
        <v>357</v>
      </c>
      <c r="D321" s="49" t="s">
        <v>298</v>
      </c>
    </row>
    <row r="322" spans="1:4" ht="15.95" customHeight="1" x14ac:dyDescent="0.2">
      <c r="A322" s="50"/>
      <c r="B322" s="41" t="s">
        <v>377</v>
      </c>
      <c r="C322" s="32" t="s">
        <v>11</v>
      </c>
      <c r="D322" s="51">
        <v>1</v>
      </c>
    </row>
    <row r="323" spans="1:4" ht="15.95" customHeight="1" x14ac:dyDescent="0.2">
      <c r="A323" s="165" t="s">
        <v>296</v>
      </c>
      <c r="B323" s="166"/>
      <c r="C323" s="167"/>
      <c r="D323" s="52">
        <f>SUM(D322)</f>
        <v>1</v>
      </c>
    </row>
    <row r="324" spans="1:4" ht="28.5" customHeight="1" x14ac:dyDescent="0.2">
      <c r="A324" s="48" t="s">
        <v>376</v>
      </c>
      <c r="B324" s="42" t="s">
        <v>375</v>
      </c>
      <c r="C324" s="25" t="s">
        <v>338</v>
      </c>
      <c r="D324" s="49" t="s">
        <v>374</v>
      </c>
    </row>
    <row r="325" spans="1:4" ht="15.95" customHeight="1" x14ac:dyDescent="0.2">
      <c r="A325" s="50"/>
      <c r="B325" s="41" t="s">
        <v>373</v>
      </c>
      <c r="C325" s="32" t="s">
        <v>6</v>
      </c>
      <c r="D325" s="51">
        <v>58.6</v>
      </c>
    </row>
    <row r="326" spans="1:4" ht="15.95" customHeight="1" x14ac:dyDescent="0.2">
      <c r="A326" s="50"/>
      <c r="B326" s="41" t="s">
        <v>372</v>
      </c>
      <c r="C326" s="32" t="s">
        <v>6</v>
      </c>
      <c r="D326" s="51">
        <v>3.5</v>
      </c>
    </row>
    <row r="327" spans="1:4" ht="15" customHeight="1" x14ac:dyDescent="0.2">
      <c r="A327" s="168" t="s">
        <v>371</v>
      </c>
      <c r="B327" s="169"/>
      <c r="C327" s="169"/>
      <c r="D327" s="170"/>
    </row>
    <row r="328" spans="1:4" ht="17.100000000000001" customHeight="1" x14ac:dyDescent="0.2">
      <c r="A328" s="165" t="s">
        <v>296</v>
      </c>
      <c r="B328" s="166"/>
      <c r="C328" s="167"/>
      <c r="D328" s="52">
        <f>D325*D326</f>
        <v>205.1</v>
      </c>
    </row>
    <row r="329" spans="1:4" ht="41.1" customHeight="1" x14ac:dyDescent="0.2">
      <c r="A329" s="48" t="s">
        <v>370</v>
      </c>
      <c r="B329" s="40" t="s">
        <v>369</v>
      </c>
      <c r="C329" s="25" t="s">
        <v>299</v>
      </c>
      <c r="D329" s="49" t="s">
        <v>298</v>
      </c>
    </row>
    <row r="330" spans="1:4" ht="15.95" customHeight="1" x14ac:dyDescent="0.2">
      <c r="A330" s="50"/>
      <c r="B330" s="41" t="s">
        <v>362</v>
      </c>
      <c r="C330" s="32" t="s">
        <v>7</v>
      </c>
      <c r="D330" s="51">
        <v>1</v>
      </c>
    </row>
    <row r="331" spans="1:4" ht="15.95" customHeight="1" x14ac:dyDescent="0.2">
      <c r="A331" s="165" t="s">
        <v>296</v>
      </c>
      <c r="B331" s="166"/>
      <c r="C331" s="167"/>
      <c r="D331" s="52">
        <f>SUM(D330)</f>
        <v>1</v>
      </c>
    </row>
    <row r="332" spans="1:4" ht="42" customHeight="1" x14ac:dyDescent="0.2">
      <c r="A332" s="48" t="s">
        <v>368</v>
      </c>
      <c r="B332" s="40" t="s">
        <v>367</v>
      </c>
      <c r="C332" s="25" t="s">
        <v>299</v>
      </c>
      <c r="D332" s="49" t="s">
        <v>298</v>
      </c>
    </row>
    <row r="333" spans="1:4" ht="15.95" customHeight="1" x14ac:dyDescent="0.2">
      <c r="A333" s="50"/>
      <c r="B333" s="41" t="s">
        <v>362</v>
      </c>
      <c r="C333" s="32" t="s">
        <v>7</v>
      </c>
      <c r="D333" s="51">
        <v>1</v>
      </c>
    </row>
    <row r="334" spans="1:4" ht="15.95" customHeight="1" x14ac:dyDescent="0.2">
      <c r="A334" s="165" t="s">
        <v>296</v>
      </c>
      <c r="B334" s="166"/>
      <c r="C334" s="167"/>
      <c r="D334" s="52">
        <f>SUM(D333)</f>
        <v>1</v>
      </c>
    </row>
    <row r="335" spans="1:4" ht="56.1" customHeight="1" x14ac:dyDescent="0.2">
      <c r="A335" s="48" t="s">
        <v>366</v>
      </c>
      <c r="B335" s="40" t="s">
        <v>365</v>
      </c>
      <c r="C335" s="25" t="s">
        <v>299</v>
      </c>
      <c r="D335" s="49" t="s">
        <v>298</v>
      </c>
    </row>
    <row r="336" spans="1:4" ht="15.95" customHeight="1" x14ac:dyDescent="0.2">
      <c r="A336" s="50"/>
      <c r="B336" s="41" t="s">
        <v>362</v>
      </c>
      <c r="C336" s="32" t="s">
        <v>7</v>
      </c>
      <c r="D336" s="51">
        <v>1</v>
      </c>
    </row>
    <row r="337" spans="1:4" ht="15.95" customHeight="1" x14ac:dyDescent="0.2">
      <c r="A337" s="165" t="s">
        <v>296</v>
      </c>
      <c r="B337" s="166"/>
      <c r="C337" s="167"/>
      <c r="D337" s="52">
        <f>SUM(D336)</f>
        <v>1</v>
      </c>
    </row>
    <row r="338" spans="1:4" ht="14.25" customHeight="1" x14ac:dyDescent="0.2">
      <c r="A338" s="48" t="s">
        <v>364</v>
      </c>
      <c r="B338" s="40" t="s">
        <v>363</v>
      </c>
      <c r="C338" s="25" t="s">
        <v>299</v>
      </c>
      <c r="D338" s="49" t="s">
        <v>298</v>
      </c>
    </row>
    <row r="339" spans="1:4" ht="15.95" customHeight="1" x14ac:dyDescent="0.2">
      <c r="A339" s="50"/>
      <c r="B339" s="41" t="s">
        <v>362</v>
      </c>
      <c r="C339" s="32" t="s">
        <v>7</v>
      </c>
      <c r="D339" s="51">
        <v>1</v>
      </c>
    </row>
    <row r="340" spans="1:4" ht="15.95" customHeight="1" x14ac:dyDescent="0.2">
      <c r="A340" s="165" t="s">
        <v>296</v>
      </c>
      <c r="B340" s="166"/>
      <c r="C340" s="167"/>
      <c r="D340" s="52">
        <f>SUM(D339)</f>
        <v>1</v>
      </c>
    </row>
    <row r="341" spans="1:4" ht="14.25" customHeight="1" x14ac:dyDescent="0.2">
      <c r="A341" s="48" t="s">
        <v>361</v>
      </c>
      <c r="B341" s="40" t="s">
        <v>360</v>
      </c>
      <c r="C341" s="25" t="s">
        <v>299</v>
      </c>
      <c r="D341" s="49" t="s">
        <v>298</v>
      </c>
    </row>
    <row r="342" spans="1:4" ht="15.95" customHeight="1" x14ac:dyDescent="0.2">
      <c r="A342" s="50"/>
      <c r="B342" s="41" t="s">
        <v>335</v>
      </c>
      <c r="C342" s="32" t="s">
        <v>8</v>
      </c>
      <c r="D342" s="51">
        <v>5</v>
      </c>
    </row>
    <row r="343" spans="1:4" ht="15.95" customHeight="1" x14ac:dyDescent="0.2">
      <c r="A343" s="165" t="s">
        <v>296</v>
      </c>
      <c r="B343" s="166"/>
      <c r="C343" s="167"/>
      <c r="D343" s="52">
        <f>SUM(D342)</f>
        <v>5</v>
      </c>
    </row>
    <row r="344" spans="1:4" ht="14.25" customHeight="1" x14ac:dyDescent="0.2">
      <c r="A344" s="48" t="s">
        <v>359</v>
      </c>
      <c r="B344" s="40" t="s">
        <v>358</v>
      </c>
      <c r="C344" s="25" t="s">
        <v>357</v>
      </c>
      <c r="D344" s="49" t="s">
        <v>298</v>
      </c>
    </row>
    <row r="345" spans="1:4" ht="15.95" customHeight="1" x14ac:dyDescent="0.2">
      <c r="A345" s="50"/>
      <c r="B345" s="41" t="s">
        <v>356</v>
      </c>
      <c r="C345" s="32" t="s">
        <v>11</v>
      </c>
      <c r="D345" s="51">
        <v>3</v>
      </c>
    </row>
    <row r="346" spans="1:4" ht="15.95" customHeight="1" x14ac:dyDescent="0.2">
      <c r="A346" s="165" t="s">
        <v>296</v>
      </c>
      <c r="B346" s="166"/>
      <c r="C346" s="167"/>
      <c r="D346" s="52">
        <f>SUM(D345)</f>
        <v>3</v>
      </c>
    </row>
    <row r="347" spans="1:4" ht="14.25" customHeight="1" x14ac:dyDescent="0.2">
      <c r="A347" s="48" t="s">
        <v>355</v>
      </c>
      <c r="B347" s="40" t="s">
        <v>354</v>
      </c>
      <c r="C347" s="25" t="s">
        <v>299</v>
      </c>
      <c r="D347" s="49" t="s">
        <v>298</v>
      </c>
    </row>
    <row r="348" spans="1:4" ht="15.95" customHeight="1" x14ac:dyDescent="0.2">
      <c r="A348" s="50"/>
      <c r="B348" s="41" t="s">
        <v>347</v>
      </c>
      <c r="C348" s="32" t="s">
        <v>8</v>
      </c>
      <c r="D348" s="51">
        <v>1</v>
      </c>
    </row>
    <row r="349" spans="1:4" ht="15.95" customHeight="1" x14ac:dyDescent="0.2">
      <c r="A349" s="165" t="s">
        <v>296</v>
      </c>
      <c r="B349" s="166"/>
      <c r="C349" s="167"/>
      <c r="D349" s="52">
        <f>SUM(D348)</f>
        <v>1</v>
      </c>
    </row>
    <row r="350" spans="1:4" ht="28.5" customHeight="1" x14ac:dyDescent="0.2">
      <c r="A350" s="48" t="s">
        <v>353</v>
      </c>
      <c r="B350" s="42" t="s">
        <v>352</v>
      </c>
      <c r="C350" s="25" t="s">
        <v>299</v>
      </c>
      <c r="D350" s="49" t="s">
        <v>298</v>
      </c>
    </row>
    <row r="351" spans="1:4" ht="15.95" customHeight="1" x14ac:dyDescent="0.2">
      <c r="A351" s="50"/>
      <c r="B351" s="41" t="s">
        <v>347</v>
      </c>
      <c r="C351" s="32" t="s">
        <v>8</v>
      </c>
      <c r="D351" s="51">
        <v>1</v>
      </c>
    </row>
    <row r="352" spans="1:4" ht="15.95" customHeight="1" x14ac:dyDescent="0.2">
      <c r="A352" s="165" t="s">
        <v>296</v>
      </c>
      <c r="B352" s="166"/>
      <c r="C352" s="167"/>
      <c r="D352" s="52">
        <f>SUM(D351)</f>
        <v>1</v>
      </c>
    </row>
    <row r="353" spans="1:4" ht="28.5" customHeight="1" x14ac:dyDescent="0.2">
      <c r="A353" s="48" t="s">
        <v>351</v>
      </c>
      <c r="B353" s="42" t="s">
        <v>350</v>
      </c>
      <c r="C353" s="25" t="s">
        <v>299</v>
      </c>
      <c r="D353" s="49" t="s">
        <v>298</v>
      </c>
    </row>
    <row r="354" spans="1:4" ht="15.95" customHeight="1" x14ac:dyDescent="0.2">
      <c r="A354" s="50"/>
      <c r="B354" s="41" t="s">
        <v>347</v>
      </c>
      <c r="C354" s="32" t="s">
        <v>8</v>
      </c>
      <c r="D354" s="51">
        <v>1</v>
      </c>
    </row>
    <row r="355" spans="1:4" ht="15.95" customHeight="1" x14ac:dyDescent="0.2">
      <c r="A355" s="165" t="s">
        <v>296</v>
      </c>
      <c r="B355" s="166"/>
      <c r="C355" s="167"/>
      <c r="D355" s="52">
        <f>SUM(D354)</f>
        <v>1</v>
      </c>
    </row>
    <row r="356" spans="1:4" ht="14.25" customHeight="1" x14ac:dyDescent="0.2">
      <c r="A356" s="48" t="s">
        <v>349</v>
      </c>
      <c r="B356" s="40" t="s">
        <v>348</v>
      </c>
      <c r="C356" s="25" t="s">
        <v>299</v>
      </c>
      <c r="D356" s="49" t="s">
        <v>298</v>
      </c>
    </row>
    <row r="357" spans="1:4" ht="15.6" customHeight="1" x14ac:dyDescent="0.2">
      <c r="A357" s="59"/>
      <c r="B357" s="41" t="s">
        <v>347</v>
      </c>
      <c r="C357" s="35" t="s">
        <v>8</v>
      </c>
      <c r="D357" s="51">
        <v>1</v>
      </c>
    </row>
    <row r="358" spans="1:4" ht="15.95" customHeight="1" x14ac:dyDescent="0.2">
      <c r="A358" s="165" t="s">
        <v>296</v>
      </c>
      <c r="B358" s="166"/>
      <c r="C358" s="167"/>
      <c r="D358" s="56">
        <f>SUM(D357)</f>
        <v>1</v>
      </c>
    </row>
    <row r="359" spans="1:4" ht="14.25" customHeight="1" x14ac:dyDescent="0.2">
      <c r="A359" s="48" t="s">
        <v>346</v>
      </c>
      <c r="B359" s="40" t="s">
        <v>345</v>
      </c>
      <c r="C359" s="25" t="s">
        <v>338</v>
      </c>
      <c r="D359" s="49" t="s">
        <v>298</v>
      </c>
    </row>
    <row r="360" spans="1:4" ht="15.95" customHeight="1" x14ac:dyDescent="0.2">
      <c r="A360" s="50"/>
      <c r="B360" s="41" t="s">
        <v>344</v>
      </c>
      <c r="C360" s="32" t="s">
        <v>4</v>
      </c>
      <c r="D360" s="51">
        <v>316.44</v>
      </c>
    </row>
    <row r="361" spans="1:4" ht="15.95" customHeight="1" x14ac:dyDescent="0.2">
      <c r="A361" s="165" t="s">
        <v>296</v>
      </c>
      <c r="B361" s="166"/>
      <c r="C361" s="167"/>
      <c r="D361" s="52">
        <f>SUM(D360)</f>
        <v>316.44</v>
      </c>
    </row>
    <row r="362" spans="1:4" ht="17.100000000000001" customHeight="1" x14ac:dyDescent="0.2">
      <c r="A362" s="53">
        <v>16</v>
      </c>
      <c r="B362" s="162" t="s">
        <v>343</v>
      </c>
      <c r="C362" s="163"/>
      <c r="D362" s="164"/>
    </row>
    <row r="363" spans="1:4" ht="15.95" customHeight="1" x14ac:dyDescent="0.2">
      <c r="A363" s="46" t="s">
        <v>0</v>
      </c>
      <c r="B363" s="39" t="s">
        <v>1</v>
      </c>
      <c r="C363" s="34" t="s">
        <v>342</v>
      </c>
      <c r="D363" s="47" t="s">
        <v>341</v>
      </c>
    </row>
    <row r="364" spans="1:4" ht="28.5" customHeight="1" x14ac:dyDescent="0.2">
      <c r="A364" s="48" t="s">
        <v>340</v>
      </c>
      <c r="B364" s="40" t="s">
        <v>339</v>
      </c>
      <c r="C364" s="25" t="s">
        <v>338</v>
      </c>
      <c r="D364" s="49" t="s">
        <v>337</v>
      </c>
    </row>
    <row r="365" spans="1:4" ht="15.95" customHeight="1" x14ac:dyDescent="0.2">
      <c r="A365" s="54" t="s">
        <v>336</v>
      </c>
      <c r="B365" s="41" t="s">
        <v>335</v>
      </c>
      <c r="C365" s="32" t="s">
        <v>4</v>
      </c>
      <c r="D365" s="51">
        <v>2421.91</v>
      </c>
    </row>
    <row r="366" spans="1:4" ht="15.95" customHeight="1" x14ac:dyDescent="0.2">
      <c r="A366" s="54" t="s">
        <v>334</v>
      </c>
      <c r="B366" s="41" t="s">
        <v>333</v>
      </c>
      <c r="C366" s="32" t="s">
        <v>332</v>
      </c>
      <c r="D366" s="51">
        <v>10</v>
      </c>
    </row>
    <row r="367" spans="1:4" ht="15.95" customHeight="1" x14ac:dyDescent="0.2">
      <c r="A367" s="165" t="s">
        <v>331</v>
      </c>
      <c r="B367" s="166"/>
      <c r="C367" s="167"/>
      <c r="D367" s="52">
        <v>2664.1</v>
      </c>
    </row>
    <row r="368" spans="1:4" ht="28.5" customHeight="1" x14ac:dyDescent="0.2">
      <c r="A368" s="48" t="s">
        <v>330</v>
      </c>
      <c r="B368" s="42" t="s">
        <v>329</v>
      </c>
      <c r="C368" s="25" t="s">
        <v>299</v>
      </c>
      <c r="D368" s="49" t="s">
        <v>298</v>
      </c>
    </row>
    <row r="369" spans="1:4" ht="15.95" customHeight="1" x14ac:dyDescent="0.2">
      <c r="A369" s="50"/>
      <c r="B369" s="41" t="s">
        <v>302</v>
      </c>
      <c r="C369" s="32" t="s">
        <v>7</v>
      </c>
      <c r="D369" s="51">
        <v>16</v>
      </c>
    </row>
    <row r="370" spans="1:4" ht="15.95" customHeight="1" x14ac:dyDescent="0.2">
      <c r="A370" s="165" t="s">
        <v>296</v>
      </c>
      <c r="B370" s="166"/>
      <c r="C370" s="167"/>
      <c r="D370" s="52">
        <f>SUM(D369)</f>
        <v>16</v>
      </c>
    </row>
    <row r="371" spans="1:4" ht="15.95" customHeight="1" x14ac:dyDescent="0.2">
      <c r="A371" s="48" t="s">
        <v>328</v>
      </c>
      <c r="B371" s="40" t="s">
        <v>327</v>
      </c>
      <c r="C371" s="25" t="s">
        <v>299</v>
      </c>
      <c r="D371" s="49" t="s">
        <v>298</v>
      </c>
    </row>
    <row r="372" spans="1:4" ht="15.95" customHeight="1" x14ac:dyDescent="0.2">
      <c r="A372" s="50"/>
      <c r="B372" s="41" t="s">
        <v>302</v>
      </c>
      <c r="C372" s="32" t="s">
        <v>7</v>
      </c>
      <c r="D372" s="51">
        <v>5</v>
      </c>
    </row>
    <row r="373" spans="1:4" ht="15.95" customHeight="1" x14ac:dyDescent="0.2">
      <c r="A373" s="165" t="s">
        <v>296</v>
      </c>
      <c r="B373" s="166"/>
      <c r="C373" s="167"/>
      <c r="D373" s="52">
        <f>SUM(D372)</f>
        <v>5</v>
      </c>
    </row>
    <row r="374" spans="1:4" ht="15.95" customHeight="1" x14ac:dyDescent="0.2">
      <c r="A374" s="48" t="s">
        <v>326</v>
      </c>
      <c r="B374" s="40" t="s">
        <v>325</v>
      </c>
      <c r="C374" s="25" t="s">
        <v>299</v>
      </c>
      <c r="D374" s="49" t="s">
        <v>298</v>
      </c>
    </row>
    <row r="375" spans="1:4" ht="15.95" customHeight="1" x14ac:dyDescent="0.2">
      <c r="A375" s="50"/>
      <c r="B375" s="41" t="s">
        <v>302</v>
      </c>
      <c r="C375" s="32" t="s">
        <v>7</v>
      </c>
      <c r="D375" s="51">
        <v>5</v>
      </c>
    </row>
    <row r="376" spans="1:4" ht="15.95" customHeight="1" x14ac:dyDescent="0.2">
      <c r="A376" s="165" t="s">
        <v>296</v>
      </c>
      <c r="B376" s="166"/>
      <c r="C376" s="167"/>
      <c r="D376" s="52">
        <f>SUM(D375)</f>
        <v>5</v>
      </c>
    </row>
    <row r="377" spans="1:4" ht="15.95" customHeight="1" x14ac:dyDescent="0.2">
      <c r="A377" s="48" t="s">
        <v>324</v>
      </c>
      <c r="B377" s="40" t="s">
        <v>323</v>
      </c>
      <c r="C377" s="25" t="s">
        <v>299</v>
      </c>
      <c r="D377" s="49" t="s">
        <v>298</v>
      </c>
    </row>
    <row r="378" spans="1:4" ht="15.95" customHeight="1" x14ac:dyDescent="0.2">
      <c r="A378" s="50"/>
      <c r="B378" s="41" t="s">
        <v>302</v>
      </c>
      <c r="C378" s="32" t="s">
        <v>7</v>
      </c>
      <c r="D378" s="51">
        <v>4</v>
      </c>
    </row>
    <row r="379" spans="1:4" ht="15.95" customHeight="1" x14ac:dyDescent="0.2">
      <c r="A379" s="165" t="s">
        <v>296</v>
      </c>
      <c r="B379" s="166"/>
      <c r="C379" s="167"/>
      <c r="D379" s="52">
        <f>SUM(D378)</f>
        <v>4</v>
      </c>
    </row>
    <row r="380" spans="1:4" ht="15.95" customHeight="1" x14ac:dyDescent="0.2">
      <c r="A380" s="48" t="s">
        <v>322</v>
      </c>
      <c r="B380" s="40" t="s">
        <v>321</v>
      </c>
      <c r="C380" s="25" t="s">
        <v>299</v>
      </c>
      <c r="D380" s="49" t="s">
        <v>298</v>
      </c>
    </row>
    <row r="381" spans="1:4" ht="15.95" customHeight="1" x14ac:dyDescent="0.2">
      <c r="A381" s="50"/>
      <c r="B381" s="41" t="s">
        <v>302</v>
      </c>
      <c r="C381" s="32" t="s">
        <v>7</v>
      </c>
      <c r="D381" s="51">
        <v>124</v>
      </c>
    </row>
    <row r="382" spans="1:4" ht="15.95" customHeight="1" x14ac:dyDescent="0.2">
      <c r="A382" s="165" t="s">
        <v>296</v>
      </c>
      <c r="B382" s="166"/>
      <c r="C382" s="167"/>
      <c r="D382" s="52">
        <f>SUM(D381)</f>
        <v>124</v>
      </c>
    </row>
    <row r="383" spans="1:4" ht="15.95" customHeight="1" x14ac:dyDescent="0.2">
      <c r="A383" s="48" t="s">
        <v>320</v>
      </c>
      <c r="B383" s="40" t="s">
        <v>319</v>
      </c>
      <c r="C383" s="25" t="s">
        <v>299</v>
      </c>
      <c r="D383" s="49" t="s">
        <v>298</v>
      </c>
    </row>
    <row r="384" spans="1:4" ht="15.95" customHeight="1" x14ac:dyDescent="0.2">
      <c r="A384" s="50"/>
      <c r="B384" s="41" t="s">
        <v>302</v>
      </c>
      <c r="C384" s="32" t="s">
        <v>7</v>
      </c>
      <c r="D384" s="51">
        <v>38</v>
      </c>
    </row>
    <row r="385" spans="1:4" ht="15.95" customHeight="1" x14ac:dyDescent="0.2">
      <c r="A385" s="165" t="s">
        <v>296</v>
      </c>
      <c r="B385" s="166"/>
      <c r="C385" s="167"/>
      <c r="D385" s="52">
        <f>SUM(D384)</f>
        <v>38</v>
      </c>
    </row>
    <row r="386" spans="1:4" ht="15.95" customHeight="1" x14ac:dyDescent="0.2">
      <c r="A386" s="48" t="s">
        <v>318</v>
      </c>
      <c r="B386" s="40" t="s">
        <v>317</v>
      </c>
      <c r="C386" s="25" t="s">
        <v>299</v>
      </c>
      <c r="D386" s="49" t="s">
        <v>298</v>
      </c>
    </row>
    <row r="387" spans="1:4" ht="15.95" customHeight="1" x14ac:dyDescent="0.2">
      <c r="A387" s="50"/>
      <c r="B387" s="41" t="s">
        <v>302</v>
      </c>
      <c r="C387" s="32" t="s">
        <v>7</v>
      </c>
      <c r="D387" s="51">
        <v>8</v>
      </c>
    </row>
    <row r="388" spans="1:4" ht="15.95" customHeight="1" x14ac:dyDescent="0.2">
      <c r="A388" s="165" t="s">
        <v>296</v>
      </c>
      <c r="B388" s="166"/>
      <c r="C388" s="167"/>
      <c r="D388" s="52">
        <f>SUM(D387)</f>
        <v>8</v>
      </c>
    </row>
    <row r="389" spans="1:4" ht="15.95" customHeight="1" x14ac:dyDescent="0.2">
      <c r="A389" s="48" t="s">
        <v>316</v>
      </c>
      <c r="B389" s="40" t="s">
        <v>315</v>
      </c>
      <c r="C389" s="25" t="s">
        <v>299</v>
      </c>
      <c r="D389" s="49" t="s">
        <v>298</v>
      </c>
    </row>
    <row r="390" spans="1:4" ht="15.95" customHeight="1" x14ac:dyDescent="0.2">
      <c r="A390" s="50"/>
      <c r="B390" s="41" t="s">
        <v>302</v>
      </c>
      <c r="C390" s="32" t="s">
        <v>7</v>
      </c>
      <c r="D390" s="51">
        <v>8</v>
      </c>
    </row>
    <row r="391" spans="1:4" ht="15.95" customHeight="1" x14ac:dyDescent="0.2">
      <c r="A391" s="165" t="s">
        <v>296</v>
      </c>
      <c r="B391" s="166"/>
      <c r="C391" s="167"/>
      <c r="D391" s="52">
        <f>SUM(D390)</f>
        <v>8</v>
      </c>
    </row>
    <row r="392" spans="1:4" ht="28.5" customHeight="1" x14ac:dyDescent="0.2">
      <c r="A392" s="48" t="s">
        <v>314</v>
      </c>
      <c r="B392" s="42" t="s">
        <v>313</v>
      </c>
      <c r="C392" s="25" t="s">
        <v>299</v>
      </c>
      <c r="D392" s="49" t="s">
        <v>312</v>
      </c>
    </row>
    <row r="393" spans="1:4" ht="15" customHeight="1" x14ac:dyDescent="0.2">
      <c r="A393" s="50"/>
      <c r="B393" s="41" t="s">
        <v>311</v>
      </c>
      <c r="C393" s="32" t="s">
        <v>8</v>
      </c>
      <c r="D393" s="51">
        <v>208</v>
      </c>
    </row>
    <row r="394" spans="1:4" ht="17.100000000000001" customHeight="1" x14ac:dyDescent="0.2">
      <c r="A394" s="165" t="s">
        <v>296</v>
      </c>
      <c r="B394" s="166"/>
      <c r="C394" s="167"/>
      <c r="D394" s="52">
        <f>SUM(D393)</f>
        <v>208</v>
      </c>
    </row>
    <row r="395" spans="1:4" ht="15.95" customHeight="1" x14ac:dyDescent="0.2">
      <c r="A395" s="48" t="s">
        <v>310</v>
      </c>
      <c r="B395" s="40" t="s">
        <v>309</v>
      </c>
      <c r="C395" s="25" t="s">
        <v>299</v>
      </c>
      <c r="D395" s="49" t="s">
        <v>298</v>
      </c>
    </row>
    <row r="396" spans="1:4" ht="15" customHeight="1" x14ac:dyDescent="0.2">
      <c r="A396" s="50"/>
      <c r="B396" s="41" t="s">
        <v>302</v>
      </c>
      <c r="C396" s="32" t="s">
        <v>7</v>
      </c>
      <c r="D396" s="51">
        <v>2</v>
      </c>
    </row>
    <row r="397" spans="1:4" ht="17.100000000000001" customHeight="1" x14ac:dyDescent="0.2">
      <c r="A397" s="165" t="s">
        <v>296</v>
      </c>
      <c r="B397" s="166"/>
      <c r="C397" s="167"/>
      <c r="D397" s="52">
        <f>SUM(D396)</f>
        <v>2</v>
      </c>
    </row>
    <row r="398" spans="1:4" ht="15.95" customHeight="1" x14ac:dyDescent="0.2">
      <c r="A398" s="48" t="s">
        <v>308</v>
      </c>
      <c r="B398" s="40" t="s">
        <v>307</v>
      </c>
      <c r="C398" s="25" t="s">
        <v>299</v>
      </c>
      <c r="D398" s="49" t="s">
        <v>298</v>
      </c>
    </row>
    <row r="399" spans="1:4" ht="15" customHeight="1" x14ac:dyDescent="0.2">
      <c r="A399" s="50"/>
      <c r="B399" s="41" t="s">
        <v>302</v>
      </c>
      <c r="C399" s="32" t="s">
        <v>7</v>
      </c>
      <c r="D399" s="51">
        <v>2</v>
      </c>
    </row>
    <row r="400" spans="1:4" ht="17.100000000000001" customHeight="1" x14ac:dyDescent="0.2">
      <c r="A400" s="165" t="s">
        <v>296</v>
      </c>
      <c r="B400" s="166"/>
      <c r="C400" s="167"/>
      <c r="D400" s="52">
        <f>SUM(D399)</f>
        <v>2</v>
      </c>
    </row>
    <row r="401" spans="1:4" ht="15.95" customHeight="1" x14ac:dyDescent="0.2">
      <c r="A401" s="48" t="s">
        <v>306</v>
      </c>
      <c r="B401" s="40" t="s">
        <v>305</v>
      </c>
      <c r="C401" s="25" t="s">
        <v>299</v>
      </c>
      <c r="D401" s="49" t="s">
        <v>298</v>
      </c>
    </row>
    <row r="402" spans="1:4" ht="15" customHeight="1" x14ac:dyDescent="0.2">
      <c r="A402" s="50"/>
      <c r="B402" s="41" t="s">
        <v>302</v>
      </c>
      <c r="C402" s="32" t="s">
        <v>7</v>
      </c>
      <c r="D402" s="51">
        <v>2</v>
      </c>
    </row>
    <row r="403" spans="1:4" ht="17.100000000000001" customHeight="1" x14ac:dyDescent="0.2">
      <c r="A403" s="165" t="s">
        <v>296</v>
      </c>
      <c r="B403" s="166"/>
      <c r="C403" s="167"/>
      <c r="D403" s="52">
        <f>SUM(D402)</f>
        <v>2</v>
      </c>
    </row>
    <row r="404" spans="1:4" ht="15.95" customHeight="1" x14ac:dyDescent="0.2">
      <c r="A404" s="48" t="s">
        <v>304</v>
      </c>
      <c r="B404" s="40" t="s">
        <v>303</v>
      </c>
      <c r="C404" s="25" t="s">
        <v>299</v>
      </c>
      <c r="D404" s="49" t="s">
        <v>298</v>
      </c>
    </row>
    <row r="405" spans="1:4" ht="15" customHeight="1" x14ac:dyDescent="0.2">
      <c r="A405" s="50"/>
      <c r="B405" s="41" t="s">
        <v>302</v>
      </c>
      <c r="C405" s="32" t="s">
        <v>7</v>
      </c>
      <c r="D405" s="51">
        <v>2</v>
      </c>
    </row>
    <row r="406" spans="1:4" ht="17.100000000000001" customHeight="1" x14ac:dyDescent="0.2">
      <c r="A406" s="165" t="s">
        <v>296</v>
      </c>
      <c r="B406" s="166"/>
      <c r="C406" s="167"/>
      <c r="D406" s="52">
        <f>SUM(D405)</f>
        <v>2</v>
      </c>
    </row>
    <row r="407" spans="1:4" ht="28.5" customHeight="1" x14ac:dyDescent="0.2">
      <c r="A407" s="48" t="s">
        <v>301</v>
      </c>
      <c r="B407" s="42" t="s">
        <v>300</v>
      </c>
      <c r="C407" s="25" t="s">
        <v>299</v>
      </c>
      <c r="D407" s="49" t="s">
        <v>298</v>
      </c>
    </row>
    <row r="408" spans="1:4" ht="15" customHeight="1" x14ac:dyDescent="0.2">
      <c r="A408" s="50"/>
      <c r="B408" s="41" t="s">
        <v>297</v>
      </c>
      <c r="C408" s="32" t="s">
        <v>8</v>
      </c>
      <c r="D408" s="51">
        <v>8</v>
      </c>
    </row>
    <row r="409" spans="1:4" ht="17.100000000000001" customHeight="1" thickBot="1" x14ac:dyDescent="0.25">
      <c r="A409" s="159" t="s">
        <v>296</v>
      </c>
      <c r="B409" s="160"/>
      <c r="C409" s="161"/>
      <c r="D409" s="60">
        <f>SUM(D408)</f>
        <v>8</v>
      </c>
    </row>
  </sheetData>
  <mergeCells count="143">
    <mergeCell ref="A11:D11"/>
    <mergeCell ref="B12:D12"/>
    <mergeCell ref="A16:C16"/>
    <mergeCell ref="A21:C21"/>
    <mergeCell ref="A26:C26"/>
    <mergeCell ref="A29:C29"/>
    <mergeCell ref="A73:C73"/>
    <mergeCell ref="B8:C8"/>
    <mergeCell ref="B9:C9"/>
    <mergeCell ref="B10:C10"/>
    <mergeCell ref="D1:D10"/>
    <mergeCell ref="A32:C32"/>
    <mergeCell ref="A6:A9"/>
    <mergeCell ref="B7:C7"/>
    <mergeCell ref="B1:C1"/>
    <mergeCell ref="B2:C2"/>
    <mergeCell ref="B3:C3"/>
    <mergeCell ref="B4:C4"/>
    <mergeCell ref="B5:C5"/>
    <mergeCell ref="B6:C6"/>
    <mergeCell ref="A78:C78"/>
    <mergeCell ref="A82:C82"/>
    <mergeCell ref="A36:C36"/>
    <mergeCell ref="B37:D37"/>
    <mergeCell ref="A38:D38"/>
    <mergeCell ref="A42:C42"/>
    <mergeCell ref="A46:C46"/>
    <mergeCell ref="B47:D47"/>
    <mergeCell ref="A48:D48"/>
    <mergeCell ref="A58:D58"/>
    <mergeCell ref="A59:C59"/>
    <mergeCell ref="A62:C62"/>
    <mergeCell ref="A65:C65"/>
    <mergeCell ref="B66:D66"/>
    <mergeCell ref="A67:D67"/>
    <mergeCell ref="A52:C52"/>
    <mergeCell ref="A55:C55"/>
    <mergeCell ref="A86:C86"/>
    <mergeCell ref="A91:C91"/>
    <mergeCell ref="A96:C96"/>
    <mergeCell ref="B97:D97"/>
    <mergeCell ref="A100:D100"/>
    <mergeCell ref="A105:C105"/>
    <mergeCell ref="A107:D107"/>
    <mergeCell ref="A113:C113"/>
    <mergeCell ref="A115:D115"/>
    <mergeCell ref="A121:C121"/>
    <mergeCell ref="A124:C124"/>
    <mergeCell ref="A127:C127"/>
    <mergeCell ref="B128:D128"/>
    <mergeCell ref="A132:C132"/>
    <mergeCell ref="A135:C135"/>
    <mergeCell ref="A138:C138"/>
    <mergeCell ref="A141:C141"/>
    <mergeCell ref="A144:C144"/>
    <mergeCell ref="A191:C191"/>
    <mergeCell ref="A194:C194"/>
    <mergeCell ref="B195:D195"/>
    <mergeCell ref="A147:C147"/>
    <mergeCell ref="A150:C150"/>
    <mergeCell ref="A153:C153"/>
    <mergeCell ref="A156:C156"/>
    <mergeCell ref="A159:C159"/>
    <mergeCell ref="A162:C162"/>
    <mergeCell ref="A165:C165"/>
    <mergeCell ref="A174:C174"/>
    <mergeCell ref="A177:C177"/>
    <mergeCell ref="A180:C180"/>
    <mergeCell ref="A183:C183"/>
    <mergeCell ref="B184:D184"/>
    <mergeCell ref="A188:C188"/>
    <mergeCell ref="A168:C168"/>
    <mergeCell ref="A171:C171"/>
    <mergeCell ref="A200:C200"/>
    <mergeCell ref="B201:D201"/>
    <mergeCell ref="A205:C205"/>
    <mergeCell ref="B206:D206"/>
    <mergeCell ref="B209:D209"/>
    <mergeCell ref="A212:C212"/>
    <mergeCell ref="B214:D214"/>
    <mergeCell ref="A217:C217"/>
    <mergeCell ref="A221:C221"/>
    <mergeCell ref="A225:C225"/>
    <mergeCell ref="B226:D226"/>
    <mergeCell ref="A234:C234"/>
    <mergeCell ref="A237:C237"/>
    <mergeCell ref="A240:C240"/>
    <mergeCell ref="A243:C243"/>
    <mergeCell ref="A247:C247"/>
    <mergeCell ref="B248:D248"/>
    <mergeCell ref="A252:C252"/>
    <mergeCell ref="A302:C302"/>
    <mergeCell ref="A305:C305"/>
    <mergeCell ref="A308:C308"/>
    <mergeCell ref="A255:C255"/>
    <mergeCell ref="A258:C258"/>
    <mergeCell ref="A261:C261"/>
    <mergeCell ref="B262:D262"/>
    <mergeCell ref="A266:C266"/>
    <mergeCell ref="A270:C270"/>
    <mergeCell ref="B271:D271"/>
    <mergeCell ref="A283:C283"/>
    <mergeCell ref="A286:C286"/>
    <mergeCell ref="A289:C289"/>
    <mergeCell ref="A293:C293"/>
    <mergeCell ref="B294:D294"/>
    <mergeCell ref="A299:C299"/>
    <mergeCell ref="A275:C275"/>
    <mergeCell ref="A279:C279"/>
    <mergeCell ref="A311:C311"/>
    <mergeCell ref="A314:C314"/>
    <mergeCell ref="A317:C317"/>
    <mergeCell ref="A320:C320"/>
    <mergeCell ref="A323:C323"/>
    <mergeCell ref="A327:D327"/>
    <mergeCell ref="A328:C328"/>
    <mergeCell ref="A331:C331"/>
    <mergeCell ref="A334:C334"/>
    <mergeCell ref="A337:C337"/>
    <mergeCell ref="A340:C340"/>
    <mergeCell ref="A343:C343"/>
    <mergeCell ref="A346:C346"/>
    <mergeCell ref="A349:C349"/>
    <mergeCell ref="A352:C352"/>
    <mergeCell ref="A355:C355"/>
    <mergeCell ref="A358:C358"/>
    <mergeCell ref="A361:C361"/>
    <mergeCell ref="A409:C409"/>
    <mergeCell ref="B362:D362"/>
    <mergeCell ref="A367:C367"/>
    <mergeCell ref="A370:C370"/>
    <mergeCell ref="A373:C373"/>
    <mergeCell ref="A376:C376"/>
    <mergeCell ref="A379:C379"/>
    <mergeCell ref="A382:C382"/>
    <mergeCell ref="A391:C391"/>
    <mergeCell ref="A394:C394"/>
    <mergeCell ref="A397:C397"/>
    <mergeCell ref="A400:C400"/>
    <mergeCell ref="A403:C403"/>
    <mergeCell ref="A406:C406"/>
    <mergeCell ref="A385:C385"/>
    <mergeCell ref="A388:C38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4D199-5AC3-4915-9638-F108FD2A8781}">
  <dimension ref="A1:G64"/>
  <sheetViews>
    <sheetView topLeftCell="A26" workbookViewId="0">
      <selection activeCell="C1" sqref="C1:G1"/>
    </sheetView>
  </sheetViews>
  <sheetFormatPr defaultRowHeight="12.75" x14ac:dyDescent="0.2"/>
  <cols>
    <col min="1" max="1" width="5.5" style="62" bestFit="1" customWidth="1"/>
    <col min="2" max="2" width="36.6640625" style="62" customWidth="1"/>
    <col min="3" max="3" width="15.33203125" style="62" customWidth="1"/>
    <col min="4" max="7" width="26.33203125" style="62" customWidth="1"/>
    <col min="8" max="16384" width="9.33203125" style="62"/>
  </cols>
  <sheetData>
    <row r="1" spans="1:7" ht="18" x14ac:dyDescent="0.2">
      <c r="A1" s="206"/>
      <c r="B1" s="207"/>
      <c r="C1" s="200" t="s">
        <v>675</v>
      </c>
      <c r="D1" s="201"/>
      <c r="E1" s="201"/>
      <c r="F1" s="201"/>
      <c r="G1" s="202"/>
    </row>
    <row r="2" spans="1:7" ht="12.75" customHeight="1" x14ac:dyDescent="0.2">
      <c r="A2" s="208"/>
      <c r="B2" s="209"/>
      <c r="C2" s="68" t="s">
        <v>37</v>
      </c>
      <c r="D2" s="152" t="s">
        <v>35</v>
      </c>
      <c r="E2" s="152"/>
      <c r="F2" s="152"/>
      <c r="G2" s="185"/>
    </row>
    <row r="3" spans="1:7" ht="12.75" customHeight="1" x14ac:dyDescent="0.2">
      <c r="A3" s="208"/>
      <c r="B3" s="209"/>
      <c r="C3" s="68" t="s">
        <v>38</v>
      </c>
      <c r="D3" s="152" t="s">
        <v>39</v>
      </c>
      <c r="E3" s="152"/>
      <c r="F3" s="152"/>
      <c r="G3" s="185"/>
    </row>
    <row r="4" spans="1:7" x14ac:dyDescent="0.2">
      <c r="A4" s="208"/>
      <c r="B4" s="209"/>
      <c r="C4" s="68" t="s">
        <v>676</v>
      </c>
      <c r="D4" s="153">
        <v>2024011766</v>
      </c>
      <c r="E4" s="153"/>
      <c r="F4" s="153"/>
      <c r="G4" s="195"/>
    </row>
    <row r="5" spans="1:7" ht="12.75" customHeight="1" x14ac:dyDescent="0.2">
      <c r="A5" s="208"/>
      <c r="B5" s="209"/>
      <c r="C5" s="68" t="s">
        <v>41</v>
      </c>
      <c r="D5" s="152" t="s">
        <v>42</v>
      </c>
      <c r="E5" s="152"/>
      <c r="F5" s="152"/>
      <c r="G5" s="185"/>
    </row>
    <row r="6" spans="1:7" ht="27" customHeight="1" x14ac:dyDescent="0.2">
      <c r="A6" s="208"/>
      <c r="B6" s="209"/>
      <c r="C6" s="212" t="s">
        <v>43</v>
      </c>
      <c r="D6" s="203" t="s">
        <v>677</v>
      </c>
      <c r="E6" s="204"/>
      <c r="F6" s="204"/>
      <c r="G6" s="205"/>
    </row>
    <row r="7" spans="1:7" x14ac:dyDescent="0.2">
      <c r="A7" s="208"/>
      <c r="B7" s="209"/>
      <c r="C7" s="212"/>
      <c r="D7" s="203" t="s">
        <v>45</v>
      </c>
      <c r="E7" s="204"/>
      <c r="F7" s="204"/>
      <c r="G7" s="205"/>
    </row>
    <row r="8" spans="1:7" ht="12.75" customHeight="1" x14ac:dyDescent="0.2">
      <c r="A8" s="210"/>
      <c r="B8" s="211"/>
      <c r="C8" s="69" t="s">
        <v>48</v>
      </c>
      <c r="D8" s="186" t="s">
        <v>49</v>
      </c>
      <c r="E8" s="186"/>
      <c r="F8" s="186"/>
      <c r="G8" s="187"/>
    </row>
    <row r="9" spans="1:7" ht="10.5" customHeight="1" thickBot="1" x14ac:dyDescent="0.25">
      <c r="A9" s="63"/>
      <c r="B9" s="63"/>
      <c r="C9" s="63"/>
      <c r="D9" s="63"/>
      <c r="E9" s="63"/>
      <c r="F9" s="63"/>
      <c r="G9" s="63"/>
    </row>
    <row r="10" spans="1:7" x14ac:dyDescent="0.2">
      <c r="A10" s="245" t="s">
        <v>51</v>
      </c>
      <c r="B10" s="213" t="s">
        <v>657</v>
      </c>
      <c r="C10" s="214"/>
      <c r="D10" s="242" t="s">
        <v>658</v>
      </c>
      <c r="E10" s="243"/>
      <c r="F10" s="243"/>
      <c r="G10" s="244"/>
    </row>
    <row r="11" spans="1:7" x14ac:dyDescent="0.2">
      <c r="A11" s="246"/>
      <c r="B11" s="215"/>
      <c r="C11" s="216"/>
      <c r="D11" s="80" t="s">
        <v>659</v>
      </c>
      <c r="E11" s="64" t="s">
        <v>660</v>
      </c>
      <c r="F11" s="85" t="s">
        <v>661</v>
      </c>
      <c r="G11" s="89" t="s">
        <v>662</v>
      </c>
    </row>
    <row r="12" spans="1:7" x14ac:dyDescent="0.2">
      <c r="A12" s="217">
        <v>1</v>
      </c>
      <c r="B12" s="234" t="s">
        <v>663</v>
      </c>
      <c r="C12" s="78">
        <f>C14/($C$14+$C$17+$C$20+C$23+C$26+C$29+C$32+C$35+C$38+C$41+C$44+C$47+C$50+C$53+C$56+C$59)</f>
        <v>1.4717901339493919E-2</v>
      </c>
      <c r="D12" s="82">
        <v>0.92500000000000004</v>
      </c>
      <c r="E12" s="72">
        <v>2.5000000000000001E-2</v>
      </c>
      <c r="F12" s="82">
        <v>2.5000000000000001E-2</v>
      </c>
      <c r="G12" s="90">
        <v>2.5000000000000001E-2</v>
      </c>
    </row>
    <row r="13" spans="1:7" ht="5.25" customHeight="1" x14ac:dyDescent="0.2">
      <c r="A13" s="218"/>
      <c r="B13" s="235"/>
      <c r="C13" s="74"/>
      <c r="D13" s="83"/>
      <c r="E13" s="73"/>
      <c r="F13" s="83"/>
      <c r="G13" s="91"/>
    </row>
    <row r="14" spans="1:7" x14ac:dyDescent="0.2">
      <c r="A14" s="228"/>
      <c r="B14" s="236"/>
      <c r="C14" s="75">
        <f>('ORÇAMENTO BÁSICO'!I22-'ORÇAMENTO BÁSICO'!I16)*(1+24.7%)+'ORÇAMENTO BÁSICO'!I16</f>
        <v>11185.606167071339</v>
      </c>
      <c r="D14" s="84">
        <f>$C14*D12</f>
        <v>10346.685704540989</v>
      </c>
      <c r="E14" s="79">
        <f t="shared" ref="E14:G14" si="0">$C14*E12</f>
        <v>279.64015417678348</v>
      </c>
      <c r="F14" s="84">
        <f t="shared" si="0"/>
        <v>279.64015417678348</v>
      </c>
      <c r="G14" s="92">
        <f t="shared" si="0"/>
        <v>279.64015417678348</v>
      </c>
    </row>
    <row r="15" spans="1:7" x14ac:dyDescent="0.2">
      <c r="A15" s="217">
        <v>2</v>
      </c>
      <c r="B15" s="220" t="s">
        <v>15</v>
      </c>
      <c r="C15" s="78">
        <f>C17/($C$14+$C$17+$C$20+C$23+C$26+C$29+C$32+C$35+C$38+C$41+C$44+C$47+C$50+C$53+C$56+C$59)</f>
        <v>1.572830312522994E-2</v>
      </c>
      <c r="D15" s="81">
        <v>0.3</v>
      </c>
      <c r="E15" s="65">
        <v>0.23</v>
      </c>
      <c r="F15" s="86">
        <v>0.23</v>
      </c>
      <c r="G15" s="93">
        <v>0.24</v>
      </c>
    </row>
    <row r="16" spans="1:7" ht="5.25" customHeight="1" x14ac:dyDescent="0.2">
      <c r="A16" s="218"/>
      <c r="B16" s="221"/>
      <c r="C16" s="76"/>
      <c r="D16" s="73"/>
      <c r="E16" s="66"/>
      <c r="F16" s="66"/>
      <c r="G16" s="94"/>
    </row>
    <row r="17" spans="1:7" x14ac:dyDescent="0.2">
      <c r="A17" s="228"/>
      <c r="B17" s="229"/>
      <c r="C17" s="77">
        <f>'ORÇAMENTO BÁSICO'!I27*(1+24.7%)</f>
        <v>11953.511603114801</v>
      </c>
      <c r="D17" s="84">
        <f t="shared" ref="D17:G17" si="1">$C17*D15</f>
        <v>3586.0534809344404</v>
      </c>
      <c r="E17" s="84">
        <f t="shared" si="1"/>
        <v>2749.3076687164044</v>
      </c>
      <c r="F17" s="84">
        <f t="shared" si="1"/>
        <v>2749.3076687164044</v>
      </c>
      <c r="G17" s="92">
        <f t="shared" si="1"/>
        <v>2868.8427847475523</v>
      </c>
    </row>
    <row r="18" spans="1:7" x14ac:dyDescent="0.2">
      <c r="A18" s="217">
        <v>3</v>
      </c>
      <c r="B18" s="234" t="s">
        <v>664</v>
      </c>
      <c r="C18" s="78">
        <f>C20/($C$14+$C$17+$C$20+C$23+C$26+C$29+C$32+C$35+C$38+C$41+C$44+C$47+C$50+C$53+C$56+C$59)</f>
        <v>1.1648475464346221E-2</v>
      </c>
      <c r="D18" s="72">
        <v>0.2</v>
      </c>
      <c r="E18" s="65">
        <v>0.78</v>
      </c>
      <c r="F18" s="65">
        <v>0.02</v>
      </c>
      <c r="G18" s="237" t="s">
        <v>665</v>
      </c>
    </row>
    <row r="19" spans="1:7" ht="5.25" customHeight="1" x14ac:dyDescent="0.2">
      <c r="A19" s="218"/>
      <c r="B19" s="235"/>
      <c r="C19" s="76"/>
      <c r="D19" s="73"/>
      <c r="E19" s="66"/>
      <c r="F19" s="66"/>
      <c r="G19" s="238"/>
    </row>
    <row r="20" spans="1:7" x14ac:dyDescent="0.2">
      <c r="A20" s="228"/>
      <c r="B20" s="236"/>
      <c r="C20" s="75">
        <f>'ORÇAMENTO BÁSICO'!I35*(1+24.7%)</f>
        <v>8852.842262322878</v>
      </c>
      <c r="D20" s="84">
        <f t="shared" ref="D20:F20" si="2">$C20*D18</f>
        <v>1770.5684524645758</v>
      </c>
      <c r="E20" s="84">
        <f t="shared" si="2"/>
        <v>6905.2169646118455</v>
      </c>
      <c r="F20" s="84">
        <f t="shared" si="2"/>
        <v>177.05684524645756</v>
      </c>
      <c r="G20" s="239"/>
    </row>
    <row r="21" spans="1:7" x14ac:dyDescent="0.2">
      <c r="A21" s="217">
        <v>4</v>
      </c>
      <c r="B21" s="234" t="s">
        <v>666</v>
      </c>
      <c r="C21" s="78">
        <f>C23/($C$14+$C$17+$C$20+C$23+C$26+C$29+C$32+C$35+C$38+C$41+C$44+C$47+C$50+C$53+C$56+C$59)</f>
        <v>1.2717237906101655E-2</v>
      </c>
      <c r="D21" s="223" t="s">
        <v>667</v>
      </c>
      <c r="E21" s="65">
        <v>1</v>
      </c>
      <c r="F21" s="241" t="s">
        <v>679</v>
      </c>
      <c r="G21" s="237" t="s">
        <v>665</v>
      </c>
    </row>
    <row r="22" spans="1:7" ht="5.25" customHeight="1" x14ac:dyDescent="0.2">
      <c r="A22" s="218"/>
      <c r="B22" s="235"/>
      <c r="C22" s="76"/>
      <c r="D22" s="203"/>
      <c r="E22" s="66"/>
      <c r="F22" s="232"/>
      <c r="G22" s="238"/>
    </row>
    <row r="23" spans="1:7" x14ac:dyDescent="0.2">
      <c r="A23" s="228"/>
      <c r="B23" s="236"/>
      <c r="C23" s="75">
        <f>'ORÇAMENTO BÁSICO'!I44*(1+24.7%)</f>
        <v>9665.101801497427</v>
      </c>
      <c r="D23" s="230"/>
      <c r="E23" s="84">
        <f>$C23*E21</f>
        <v>9665.101801497427</v>
      </c>
      <c r="F23" s="233"/>
      <c r="G23" s="239"/>
    </row>
    <row r="24" spans="1:7" x14ac:dyDescent="0.2">
      <c r="A24" s="217">
        <v>5</v>
      </c>
      <c r="B24" s="220" t="s">
        <v>18</v>
      </c>
      <c r="C24" s="78">
        <f>C26/($C$14+$C$17+$C$20+C$23+C$26+C$29+C$32+C$35+C$38+C$41+C$44+C$47+C$50+C$53+C$56+C$59)</f>
        <v>1.8720763343954476E-3</v>
      </c>
      <c r="D24" s="223" t="s">
        <v>667</v>
      </c>
      <c r="E24" s="231" t="s">
        <v>665</v>
      </c>
      <c r="F24" s="65">
        <v>1</v>
      </c>
      <c r="G24" s="237" t="s">
        <v>665</v>
      </c>
    </row>
    <row r="25" spans="1:7" ht="5.25" customHeight="1" x14ac:dyDescent="0.2">
      <c r="A25" s="218"/>
      <c r="B25" s="221"/>
      <c r="C25" s="76"/>
      <c r="D25" s="203"/>
      <c r="E25" s="232"/>
      <c r="F25" s="66"/>
      <c r="G25" s="238"/>
    </row>
    <row r="26" spans="1:7" x14ac:dyDescent="0.2">
      <c r="A26" s="228"/>
      <c r="B26" s="229"/>
      <c r="C26" s="75">
        <f>'ORÇAMENTO BÁSICO'!I52*(1+24.7%)</f>
        <v>1422.7781602972796</v>
      </c>
      <c r="D26" s="230"/>
      <c r="E26" s="233"/>
      <c r="F26" s="84">
        <f>$C26*F24</f>
        <v>1422.7781602972796</v>
      </c>
      <c r="G26" s="239"/>
    </row>
    <row r="27" spans="1:7" x14ac:dyDescent="0.2">
      <c r="A27" s="217">
        <v>6</v>
      </c>
      <c r="B27" s="240" t="s">
        <v>678</v>
      </c>
      <c r="C27" s="78">
        <f>C29/($C$14+$C$17+$C$20+C$23+C$26+C$29+C$32+C$35+C$38+C$41+C$44+C$47+C$50+C$53+C$56+C$59)</f>
        <v>8.5922233553262173E-2</v>
      </c>
      <c r="D27" s="72">
        <v>0.08</v>
      </c>
      <c r="E27" s="231" t="s">
        <v>665</v>
      </c>
      <c r="F27" s="65">
        <v>0.42</v>
      </c>
      <c r="G27" s="96">
        <v>0.5</v>
      </c>
    </row>
    <row r="28" spans="1:7" ht="5.25" customHeight="1" x14ac:dyDescent="0.2">
      <c r="A28" s="218"/>
      <c r="B28" s="235"/>
      <c r="C28" s="76"/>
      <c r="D28" s="73"/>
      <c r="E28" s="232"/>
      <c r="F28" s="66"/>
      <c r="G28" s="94"/>
    </row>
    <row r="29" spans="1:7" x14ac:dyDescent="0.2">
      <c r="A29" s="228"/>
      <c r="B29" s="236"/>
      <c r="C29" s="75">
        <f>'ORÇAMENTO BÁSICO'!I73*(1+24.7%)</f>
        <v>65300.90420859967</v>
      </c>
      <c r="D29" s="84">
        <f>$C29*D27</f>
        <v>5224.0723366879738</v>
      </c>
      <c r="E29" s="233"/>
      <c r="F29" s="84">
        <f t="shared" ref="F29:G29" si="3">$C29*F27</f>
        <v>27426.379767611859</v>
      </c>
      <c r="G29" s="92">
        <f t="shared" si="3"/>
        <v>32650.452104299835</v>
      </c>
    </row>
    <row r="30" spans="1:7" x14ac:dyDescent="0.2">
      <c r="A30" s="217">
        <v>7</v>
      </c>
      <c r="B30" s="234" t="s">
        <v>668</v>
      </c>
      <c r="C30" s="78">
        <f>C32/($C$14+$C$17+$C$20+C$23+C$26+C$29+C$32+C$35+C$38+C$41+C$44+C$47+C$50+C$53+C$56+C$59)</f>
        <v>0.2783886359151303</v>
      </c>
      <c r="D30" s="72">
        <v>0.4</v>
      </c>
      <c r="E30" s="65">
        <v>0.2</v>
      </c>
      <c r="F30" s="65">
        <v>0.2</v>
      </c>
      <c r="G30" s="96">
        <v>0.2</v>
      </c>
    </row>
    <row r="31" spans="1:7" ht="5.25" customHeight="1" x14ac:dyDescent="0.2">
      <c r="A31" s="218"/>
      <c r="B31" s="235"/>
      <c r="C31" s="76"/>
      <c r="D31" s="73"/>
      <c r="E31" s="66"/>
      <c r="F31" s="66"/>
      <c r="G31" s="94"/>
    </row>
    <row r="32" spans="1:7" x14ac:dyDescent="0.2">
      <c r="A32" s="228"/>
      <c r="B32" s="236"/>
      <c r="C32" s="77">
        <f>'ORÇAMENTO BÁSICO'!I79*(1+24.7%)</f>
        <v>211575.385029856</v>
      </c>
      <c r="D32" s="84">
        <f t="shared" ref="D32:G32" si="4">$C32*D30</f>
        <v>84630.154011942403</v>
      </c>
      <c r="E32" s="84">
        <f t="shared" si="4"/>
        <v>42315.077005971201</v>
      </c>
      <c r="F32" s="84">
        <f t="shared" si="4"/>
        <v>42315.077005971201</v>
      </c>
      <c r="G32" s="92">
        <f t="shared" si="4"/>
        <v>42315.077005971201</v>
      </c>
    </row>
    <row r="33" spans="1:7" x14ac:dyDescent="0.2">
      <c r="A33" s="217">
        <v>8</v>
      </c>
      <c r="B33" s="234" t="s">
        <v>669</v>
      </c>
      <c r="C33" s="78">
        <f>C35/($C$14+$C$17+$C$20+C$23+C$26+C$29+C$32+C$35+C$38+C$41+C$44+C$47+C$50+C$53+C$56+C$59)</f>
        <v>6.3661798774380246E-3</v>
      </c>
      <c r="D33" s="223" t="s">
        <v>667</v>
      </c>
      <c r="E33" s="231" t="s">
        <v>665</v>
      </c>
      <c r="F33" s="65">
        <v>1</v>
      </c>
      <c r="G33" s="237" t="s">
        <v>665</v>
      </c>
    </row>
    <row r="34" spans="1:7" ht="5.25" customHeight="1" x14ac:dyDescent="0.2">
      <c r="A34" s="218"/>
      <c r="B34" s="235"/>
      <c r="C34" s="76"/>
      <c r="D34" s="203"/>
      <c r="E34" s="232"/>
      <c r="F34" s="66"/>
      <c r="G34" s="238"/>
    </row>
    <row r="35" spans="1:7" x14ac:dyDescent="0.2">
      <c r="A35" s="228"/>
      <c r="B35" s="236"/>
      <c r="C35" s="75">
        <f>'ORÇAMENTO BÁSICO'!I83*(1+24.7%)</f>
        <v>4838.2972038732796</v>
      </c>
      <c r="D35" s="230"/>
      <c r="E35" s="233"/>
      <c r="F35" s="84">
        <f>$C35*F33</f>
        <v>4838.2972038732796</v>
      </c>
      <c r="G35" s="239"/>
    </row>
    <row r="36" spans="1:7" x14ac:dyDescent="0.2">
      <c r="A36" s="217">
        <v>9</v>
      </c>
      <c r="B36" s="220" t="s">
        <v>22</v>
      </c>
      <c r="C36" s="78">
        <f>C38/($C$14+$C$17+$C$20+C$23+C$26+C$29+C$32+C$35+C$38+C$41+C$44+C$47+C$50+C$53+C$56+C$59)</f>
        <v>1.6120674978416182E-3</v>
      </c>
      <c r="D36" s="223" t="s">
        <v>667</v>
      </c>
      <c r="E36" s="231" t="s">
        <v>665</v>
      </c>
      <c r="F36" s="65">
        <v>1</v>
      </c>
      <c r="G36" s="237" t="s">
        <v>665</v>
      </c>
    </row>
    <row r="37" spans="1:7" ht="5.25" customHeight="1" x14ac:dyDescent="0.2">
      <c r="A37" s="218"/>
      <c r="B37" s="221"/>
      <c r="C37" s="76"/>
      <c r="D37" s="203"/>
      <c r="E37" s="232"/>
      <c r="F37" s="66"/>
      <c r="G37" s="238"/>
    </row>
    <row r="38" spans="1:7" x14ac:dyDescent="0.2">
      <c r="A38" s="228"/>
      <c r="B38" s="229"/>
      <c r="C38" s="77">
        <f>'ORÇAMENTO BÁSICO'!I87*(1+24.7%)</f>
        <v>1225.1714242169598</v>
      </c>
      <c r="D38" s="230"/>
      <c r="E38" s="233"/>
      <c r="F38" s="84">
        <f>$C38*F36</f>
        <v>1225.1714242169598</v>
      </c>
      <c r="G38" s="239"/>
    </row>
    <row r="39" spans="1:7" x14ac:dyDescent="0.2">
      <c r="A39" s="217">
        <v>10</v>
      </c>
      <c r="B39" s="234" t="s">
        <v>670</v>
      </c>
      <c r="C39" s="78">
        <f>C41/($C$14+$C$17+$C$20+C$23+C$26+C$29+C$32+C$35+C$38+C$41+C$44+C$47+C$50+C$53+C$56+C$59)</f>
        <v>1.4775620570494346E-2</v>
      </c>
      <c r="D39" s="223" t="s">
        <v>667</v>
      </c>
      <c r="E39" s="231" t="s">
        <v>665</v>
      </c>
      <c r="F39" s="65">
        <v>0.8</v>
      </c>
      <c r="G39" s="96">
        <v>0.2</v>
      </c>
    </row>
    <row r="40" spans="1:7" ht="5.25" customHeight="1" x14ac:dyDescent="0.2">
      <c r="A40" s="218"/>
      <c r="B40" s="235"/>
      <c r="C40" s="76"/>
      <c r="D40" s="203"/>
      <c r="E40" s="232"/>
      <c r="F40" s="66"/>
      <c r="G40" s="94"/>
    </row>
    <row r="41" spans="1:7" x14ac:dyDescent="0.2">
      <c r="A41" s="228"/>
      <c r="B41" s="236"/>
      <c r="C41" s="75">
        <f>'ORÇAMENTO BÁSICO'!I94*(1+24.7%)</f>
        <v>11229.472787137918</v>
      </c>
      <c r="D41" s="230"/>
      <c r="E41" s="233"/>
      <c r="F41" s="84">
        <f t="shared" ref="F41:G41" si="5">$C41*F39</f>
        <v>8983.5782297103342</v>
      </c>
      <c r="G41" s="92">
        <f t="shared" si="5"/>
        <v>2245.8945574275835</v>
      </c>
    </row>
    <row r="42" spans="1:7" x14ac:dyDescent="0.2">
      <c r="A42" s="217">
        <v>11</v>
      </c>
      <c r="B42" s="234" t="s">
        <v>671</v>
      </c>
      <c r="C42" s="78">
        <f>C44/($C$14+$C$17+$C$20+C$23+C$26+C$29+C$32+C$35+C$38+C$41+C$44+C$47+C$50+C$53+C$56+C$59)</f>
        <v>0.20650255084323396</v>
      </c>
      <c r="D42" s="72">
        <v>0.3</v>
      </c>
      <c r="E42" s="65">
        <v>0.6</v>
      </c>
      <c r="F42" s="65">
        <v>0.1</v>
      </c>
      <c r="G42" s="237" t="s">
        <v>665</v>
      </c>
    </row>
    <row r="43" spans="1:7" ht="5.25" customHeight="1" x14ac:dyDescent="0.2">
      <c r="A43" s="218"/>
      <c r="B43" s="235"/>
      <c r="C43" s="76"/>
      <c r="D43" s="73"/>
      <c r="E43" s="66"/>
      <c r="F43" s="66"/>
      <c r="G43" s="238"/>
    </row>
    <row r="44" spans="1:7" x14ac:dyDescent="0.2">
      <c r="A44" s="228"/>
      <c r="B44" s="236"/>
      <c r="C44" s="77">
        <f>'ORÇAMENTO BÁSICO'!I102*(1+24.7%)</f>
        <v>156941.95476292449</v>
      </c>
      <c r="D44" s="84">
        <f t="shared" ref="D44:F44" si="6">$C44*D42</f>
        <v>47082.586428877345</v>
      </c>
      <c r="E44" s="84">
        <f t="shared" si="6"/>
        <v>94165.172857754689</v>
      </c>
      <c r="F44" s="84">
        <f t="shared" si="6"/>
        <v>15694.195476292451</v>
      </c>
      <c r="G44" s="239"/>
    </row>
    <row r="45" spans="1:7" x14ac:dyDescent="0.2">
      <c r="A45" s="217">
        <v>12</v>
      </c>
      <c r="B45" s="234" t="s">
        <v>672</v>
      </c>
      <c r="C45" s="78">
        <f>C47/($C$14+$C$17+$C$20+C$23+C$26+C$29+C$32+C$35+C$38+C$41+C$44+C$47+C$50+C$53+C$56+C$59)</f>
        <v>4.30535290120697E-2</v>
      </c>
      <c r="D45" s="72">
        <v>0.20250000000000001</v>
      </c>
      <c r="E45" s="65">
        <v>0.26919999999999999</v>
      </c>
      <c r="F45" s="65">
        <v>0.23419999999999999</v>
      </c>
      <c r="G45" s="96">
        <v>0.29409999999999997</v>
      </c>
    </row>
    <row r="46" spans="1:7" ht="5.25" customHeight="1" x14ac:dyDescent="0.2">
      <c r="A46" s="218"/>
      <c r="B46" s="235"/>
      <c r="C46" s="76"/>
      <c r="D46" s="73"/>
      <c r="E46" s="66"/>
      <c r="F46" s="66"/>
      <c r="G46" s="94"/>
    </row>
    <row r="47" spans="1:7" x14ac:dyDescent="0.2">
      <c r="A47" s="228"/>
      <c r="B47" s="236"/>
      <c r="C47" s="75">
        <f>'ORÇAMENTO BÁSICO'!I109*(1+24.7%)</f>
        <v>32720.685410447993</v>
      </c>
      <c r="D47" s="84">
        <f t="shared" ref="D47:G47" si="7">$C47*D45</f>
        <v>6625.9387956157188</v>
      </c>
      <c r="E47" s="84">
        <f t="shared" si="7"/>
        <v>8808.4085124926005</v>
      </c>
      <c r="F47" s="84">
        <f t="shared" si="7"/>
        <v>7663.1845231269199</v>
      </c>
      <c r="G47" s="92">
        <f t="shared" si="7"/>
        <v>9623.1535792127543</v>
      </c>
    </row>
    <row r="48" spans="1:7" x14ac:dyDescent="0.2">
      <c r="A48" s="217">
        <v>13</v>
      </c>
      <c r="B48" s="234" t="s">
        <v>673</v>
      </c>
      <c r="C48" s="78">
        <f>C50/($C$14+$C$17+$C$20+C$23+C$26+C$29+C$32+C$35+C$38+C$41+C$44+C$47+C$50+C$53+C$56+C$59)</f>
        <v>3.5170991904411573E-3</v>
      </c>
      <c r="D48" s="223" t="s">
        <v>667</v>
      </c>
      <c r="E48" s="231" t="s">
        <v>665</v>
      </c>
      <c r="F48" s="65">
        <v>0.8</v>
      </c>
      <c r="G48" s="96">
        <v>0.2</v>
      </c>
    </row>
    <row r="49" spans="1:7" ht="5.25" customHeight="1" x14ac:dyDescent="0.2">
      <c r="A49" s="218"/>
      <c r="B49" s="235"/>
      <c r="C49" s="76"/>
      <c r="D49" s="203"/>
      <c r="E49" s="232"/>
      <c r="F49" s="66"/>
      <c r="G49" s="94"/>
    </row>
    <row r="50" spans="1:7" x14ac:dyDescent="0.2">
      <c r="A50" s="228"/>
      <c r="B50" s="236"/>
      <c r="C50" s="77">
        <f>'ORÇAMENTO BÁSICO'!I114*(1+24.7%)</f>
        <v>2672.9956593222396</v>
      </c>
      <c r="D50" s="230"/>
      <c r="E50" s="233"/>
      <c r="F50" s="84">
        <f t="shared" ref="F50:G50" si="8">$C50*F48</f>
        <v>2138.3965274577918</v>
      </c>
      <c r="G50" s="92">
        <f t="shared" si="8"/>
        <v>534.59913186444794</v>
      </c>
    </row>
    <row r="51" spans="1:7" x14ac:dyDescent="0.2">
      <c r="A51" s="217">
        <v>14</v>
      </c>
      <c r="B51" s="220" t="s">
        <v>26</v>
      </c>
      <c r="C51" s="78">
        <f>C53/($C$14+$C$17+$C$20+C$23+C$26+C$29+C$32+C$35+C$38+C$41+C$44+C$47+C$50+C$53+C$56+C$59)</f>
        <v>6.3943300887074783E-2</v>
      </c>
      <c r="D51" s="223" t="s">
        <v>667</v>
      </c>
      <c r="E51" s="231" t="s">
        <v>665</v>
      </c>
      <c r="F51" s="65">
        <v>0.5</v>
      </c>
      <c r="G51" s="96">
        <v>0.5</v>
      </c>
    </row>
    <row r="52" spans="1:7" ht="5.25" customHeight="1" x14ac:dyDescent="0.2">
      <c r="A52" s="218"/>
      <c r="B52" s="221"/>
      <c r="C52" s="76"/>
      <c r="D52" s="203"/>
      <c r="E52" s="232"/>
      <c r="F52" s="66"/>
      <c r="G52" s="94"/>
    </row>
    <row r="53" spans="1:7" ht="25.5" x14ac:dyDescent="0.2">
      <c r="A53" s="228"/>
      <c r="B53" s="229"/>
      <c r="C53" s="75">
        <f>'ORÇAMENTO BÁSICO'!I123*(1+24.7%)</f>
        <v>48596.913666358079</v>
      </c>
      <c r="D53" s="230"/>
      <c r="E53" s="233"/>
      <c r="F53" s="87">
        <v>29545.75</v>
      </c>
      <c r="G53" s="95" t="s">
        <v>674</v>
      </c>
    </row>
    <row r="54" spans="1:7" x14ac:dyDescent="0.2">
      <c r="A54" s="217">
        <v>15</v>
      </c>
      <c r="B54" s="220" t="s">
        <v>27</v>
      </c>
      <c r="C54" s="78">
        <f>C56/($C$14+$C$17+$C$20+C$23+C$26+C$29+C$32+C$35+C$38+C$41+C$44+C$47+C$50+C$53+C$56+C$59)</f>
        <v>0.14364441507963654</v>
      </c>
      <c r="D54" s="223" t="s">
        <v>667</v>
      </c>
      <c r="E54" s="65">
        <v>0.18</v>
      </c>
      <c r="F54" s="65">
        <v>0.18</v>
      </c>
      <c r="G54" s="96">
        <v>0.64</v>
      </c>
    </row>
    <row r="55" spans="1:7" ht="5.25" customHeight="1" x14ac:dyDescent="0.2">
      <c r="A55" s="218"/>
      <c r="B55" s="221"/>
      <c r="C55" s="76"/>
      <c r="D55" s="203"/>
      <c r="E55" s="66"/>
      <c r="F55" s="66"/>
      <c r="G55" s="94"/>
    </row>
    <row r="56" spans="1:7" x14ac:dyDescent="0.2">
      <c r="A56" s="228"/>
      <c r="B56" s="229"/>
      <c r="C56" s="77">
        <f>('ORÇAMENTO BÁSICO'!I147-'ORÇAMENTO BÁSICO'!I128)*(1+24.7%)+'ORÇAMENTO BÁSICO'!I128</f>
        <v>109169.76667513023</v>
      </c>
      <c r="D56" s="230"/>
      <c r="E56" s="84">
        <f t="shared" ref="E56:G56" si="9">$C56*E54</f>
        <v>19650.558001523441</v>
      </c>
      <c r="F56" s="84">
        <f t="shared" si="9"/>
        <v>19650.558001523441</v>
      </c>
      <c r="G56" s="92">
        <f t="shared" si="9"/>
        <v>69868.650672083342</v>
      </c>
    </row>
    <row r="57" spans="1:7" x14ac:dyDescent="0.2">
      <c r="A57" s="217">
        <v>16</v>
      </c>
      <c r="B57" s="220" t="s">
        <v>28</v>
      </c>
      <c r="C57" s="78">
        <f>C59/($C$14+$C$17+$C$20+C$23+C$26+C$29+C$32+C$35+C$38+C$41+C$44+C$47+C$50+C$53+C$56+C$59)</f>
        <v>9.5590373403810242E-2</v>
      </c>
      <c r="D57" s="223" t="s">
        <v>667</v>
      </c>
      <c r="E57" s="65">
        <v>0.25</v>
      </c>
      <c r="F57" s="65">
        <v>0.25</v>
      </c>
      <c r="G57" s="96">
        <v>0.5</v>
      </c>
    </row>
    <row r="58" spans="1:7" ht="5.25" customHeight="1" x14ac:dyDescent="0.2">
      <c r="A58" s="218"/>
      <c r="B58" s="221"/>
      <c r="C58" s="76"/>
      <c r="D58" s="203"/>
      <c r="E58" s="66"/>
      <c r="F58" s="66"/>
      <c r="G58" s="94"/>
    </row>
    <row r="59" spans="1:7" ht="13.5" thickBot="1" x14ac:dyDescent="0.25">
      <c r="A59" s="219"/>
      <c r="B59" s="222"/>
      <c r="C59" s="97">
        <f>'ORÇAMENTO BÁSICO'!I165*(1+24.7%)</f>
        <v>72648.691249827199</v>
      </c>
      <c r="D59" s="224"/>
      <c r="E59" s="98">
        <f t="shared" ref="E59:G59" si="10">$C59*E57</f>
        <v>18162.1728124568</v>
      </c>
      <c r="F59" s="98">
        <f t="shared" si="10"/>
        <v>18162.1728124568</v>
      </c>
      <c r="G59" s="99">
        <f t="shared" si="10"/>
        <v>36324.3456249136</v>
      </c>
    </row>
    <row r="60" spans="1:7" ht="10.5" customHeight="1" thickBot="1" x14ac:dyDescent="0.25">
      <c r="A60" s="227"/>
      <c r="B60" s="227"/>
      <c r="C60" s="227"/>
      <c r="D60" s="227"/>
      <c r="E60" s="227"/>
      <c r="F60" s="227"/>
      <c r="G60" s="227"/>
    </row>
    <row r="61" spans="1:7" x14ac:dyDescent="0.2">
      <c r="A61" s="196" t="s">
        <v>680</v>
      </c>
      <c r="B61" s="197"/>
      <c r="C61" s="197"/>
      <c r="D61" s="100">
        <f>D63/($C$14+$C$17+$C$20+$C$23+$C$26+$C$29+$C$32+$C$35+$C$38+$C$41+$C$44+$C$47+$C$50+$C$53+$C$56+$C$59)</f>
        <v>0.20956058269769751</v>
      </c>
      <c r="E61" s="100">
        <f t="shared" ref="E61:G61" si="11">E63/($C$14+$C$17+$C$20+$C$23+$C$26+$C$29+$C$32+$C$35+$C$38+$C$41+$C$44+$C$47+$C$50+$C$53+$C$56+$C$59)</f>
        <v>0.26671136178488469</v>
      </c>
      <c r="F61" s="100">
        <f t="shared" si="11"/>
        <v>0.23983095404815294</v>
      </c>
      <c r="G61" s="101">
        <f t="shared" si="11"/>
        <v>0.2977057662792279</v>
      </c>
    </row>
    <row r="62" spans="1:7" x14ac:dyDescent="0.2">
      <c r="A62" s="198" t="s">
        <v>681</v>
      </c>
      <c r="B62" s="199"/>
      <c r="C62" s="199"/>
      <c r="D62" s="102">
        <f>D61</f>
        <v>0.20956058269769751</v>
      </c>
      <c r="E62" s="102">
        <f>D62+E61</f>
        <v>0.4762719444825822</v>
      </c>
      <c r="F62" s="102">
        <f t="shared" ref="F62:G62" si="12">E62+F61</f>
        <v>0.71610289853073517</v>
      </c>
      <c r="G62" s="103">
        <f t="shared" si="12"/>
        <v>1.0138086648099631</v>
      </c>
    </row>
    <row r="63" spans="1:7" x14ac:dyDescent="0.2">
      <c r="A63" s="198" t="s">
        <v>682</v>
      </c>
      <c r="B63" s="199"/>
      <c r="C63" s="199"/>
      <c r="D63" s="104">
        <f>D14+D17+D20+D23+D26+D29+D32+D35+D38+D41+D44+D47+D50+D53+D56+D59</f>
        <v>159266.05921106343</v>
      </c>
      <c r="E63" s="104">
        <f t="shared" ref="E63:G63" si="13">E14+E17+E20+E23+E26+E29+E32+E35+E38+E41+E44+E47+E50+E53+E56+E59</f>
        <v>202700.65577920119</v>
      </c>
      <c r="F63" s="104">
        <f t="shared" si="13"/>
        <v>182271.54380067793</v>
      </c>
      <c r="G63" s="105">
        <f t="shared" si="13"/>
        <v>226256.40561469711</v>
      </c>
    </row>
    <row r="64" spans="1:7" ht="13.5" thickBot="1" x14ac:dyDescent="0.25">
      <c r="A64" s="225" t="s">
        <v>683</v>
      </c>
      <c r="B64" s="226"/>
      <c r="C64" s="226"/>
      <c r="D64" s="106">
        <f>D63</f>
        <v>159266.05921106343</v>
      </c>
      <c r="E64" s="106">
        <f>D64+E63</f>
        <v>361966.71499026462</v>
      </c>
      <c r="F64" s="106">
        <f t="shared" ref="F64:G64" si="14">E64+F63</f>
        <v>544238.25879094261</v>
      </c>
      <c r="G64" s="107">
        <f t="shared" si="14"/>
        <v>770494.66440563975</v>
      </c>
    </row>
  </sheetData>
  <mergeCells count="73">
    <mergeCell ref="A12:A14"/>
    <mergeCell ref="B12:B14"/>
    <mergeCell ref="A15:A17"/>
    <mergeCell ref="B15:B17"/>
    <mergeCell ref="D10:G10"/>
    <mergeCell ref="A10:A11"/>
    <mergeCell ref="A18:A20"/>
    <mergeCell ref="B18:B20"/>
    <mergeCell ref="G24:G26"/>
    <mergeCell ref="A21:A23"/>
    <mergeCell ref="B21:B23"/>
    <mergeCell ref="D21:D23"/>
    <mergeCell ref="A24:A26"/>
    <mergeCell ref="B24:B26"/>
    <mergeCell ref="D24:D26"/>
    <mergeCell ref="E24:E26"/>
    <mergeCell ref="G18:G20"/>
    <mergeCell ref="F21:F23"/>
    <mergeCell ref="G21:G23"/>
    <mergeCell ref="G33:G35"/>
    <mergeCell ref="A30:A32"/>
    <mergeCell ref="B30:B32"/>
    <mergeCell ref="A27:A29"/>
    <mergeCell ref="B27:B29"/>
    <mergeCell ref="E27:E29"/>
    <mergeCell ref="A33:A35"/>
    <mergeCell ref="B33:B35"/>
    <mergeCell ref="D33:D35"/>
    <mergeCell ref="E33:E35"/>
    <mergeCell ref="A36:A38"/>
    <mergeCell ref="B36:B38"/>
    <mergeCell ref="D36:D38"/>
    <mergeCell ref="E36:E38"/>
    <mergeCell ref="A39:A41"/>
    <mergeCell ref="B39:B41"/>
    <mergeCell ref="D39:D41"/>
    <mergeCell ref="E39:E41"/>
    <mergeCell ref="G36:G38"/>
    <mergeCell ref="A42:A44"/>
    <mergeCell ref="B42:B44"/>
    <mergeCell ref="G42:G44"/>
    <mergeCell ref="A45:A47"/>
    <mergeCell ref="B45:B47"/>
    <mergeCell ref="A51:A53"/>
    <mergeCell ref="B51:B53"/>
    <mergeCell ref="D51:D53"/>
    <mergeCell ref="E51:E53"/>
    <mergeCell ref="A48:A50"/>
    <mergeCell ref="B48:B50"/>
    <mergeCell ref="D48:D50"/>
    <mergeCell ref="E48:E50"/>
    <mergeCell ref="A63:C63"/>
    <mergeCell ref="A64:C64"/>
    <mergeCell ref="A60:G60"/>
    <mergeCell ref="A54:A56"/>
    <mergeCell ref="B54:B56"/>
    <mergeCell ref="D54:D56"/>
    <mergeCell ref="A61:C61"/>
    <mergeCell ref="A62:C62"/>
    <mergeCell ref="C1:G1"/>
    <mergeCell ref="D2:G2"/>
    <mergeCell ref="D3:G3"/>
    <mergeCell ref="D4:G4"/>
    <mergeCell ref="D5:G5"/>
    <mergeCell ref="D6:G6"/>
    <mergeCell ref="D8:G8"/>
    <mergeCell ref="A1:B8"/>
    <mergeCell ref="C6:C7"/>
    <mergeCell ref="D7:G7"/>
    <mergeCell ref="B10:C11"/>
    <mergeCell ref="A57:A59"/>
    <mergeCell ref="B57:B59"/>
    <mergeCell ref="D57:D5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5AC9A-F474-412A-A555-30DEE1ABAE65}">
  <dimension ref="A1:L68"/>
  <sheetViews>
    <sheetView workbookViewId="0">
      <selection activeCell="C1" sqref="C1:I1"/>
    </sheetView>
  </sheetViews>
  <sheetFormatPr defaultRowHeight="12.75" x14ac:dyDescent="0.2"/>
  <cols>
    <col min="1" max="1" width="14" style="67" customWidth="1"/>
    <col min="2" max="2" width="17.33203125" style="67" customWidth="1"/>
    <col min="3" max="3" width="11.5" style="67" bestFit="1" customWidth="1"/>
    <col min="4" max="4" width="73.33203125" style="62" customWidth="1"/>
    <col min="5" max="5" width="7.33203125" style="62" bestFit="1" customWidth="1"/>
    <col min="6" max="6" width="5.6640625" style="62" bestFit="1" customWidth="1"/>
    <col min="7" max="7" width="10.33203125" style="62" bestFit="1" customWidth="1"/>
    <col min="8" max="8" width="14" style="62" bestFit="1" customWidth="1"/>
    <col min="9" max="9" width="9.5" style="62" bestFit="1" customWidth="1"/>
    <col min="10" max="10" width="9.33203125" style="62"/>
    <col min="11" max="11" width="11.33203125" style="62" bestFit="1" customWidth="1"/>
    <col min="12" max="12" width="8.5" style="62" bestFit="1" customWidth="1"/>
    <col min="13" max="16384" width="9.33203125" style="62"/>
  </cols>
  <sheetData>
    <row r="1" spans="1:12" ht="15" customHeight="1" thickBot="1" x14ac:dyDescent="0.25">
      <c r="A1" s="234"/>
      <c r="B1" s="254"/>
      <c r="C1" s="257" t="s">
        <v>684</v>
      </c>
      <c r="D1" s="258"/>
      <c r="E1" s="258"/>
      <c r="F1" s="258"/>
      <c r="G1" s="258"/>
      <c r="H1" s="258"/>
      <c r="I1" s="259"/>
      <c r="K1" s="128" t="s">
        <v>34</v>
      </c>
      <c r="L1" s="129">
        <f>'ORÇAMENTO BÁSICO'!$L$1</f>
        <v>0.17760000000000001</v>
      </c>
    </row>
    <row r="2" spans="1:12" ht="15.95" customHeight="1" x14ac:dyDescent="0.2">
      <c r="A2" s="235"/>
      <c r="B2" s="255"/>
      <c r="C2" s="260" t="s">
        <v>685</v>
      </c>
      <c r="D2" s="261"/>
      <c r="E2" s="261"/>
      <c r="F2" s="261"/>
      <c r="G2" s="261"/>
      <c r="H2" s="261"/>
      <c r="I2" s="262"/>
    </row>
    <row r="3" spans="1:12" ht="15.95" customHeight="1" x14ac:dyDescent="0.2">
      <c r="A3" s="235"/>
      <c r="B3" s="255"/>
      <c r="C3" s="260"/>
      <c r="D3" s="261"/>
      <c r="E3" s="261"/>
      <c r="F3" s="261"/>
      <c r="G3" s="261"/>
      <c r="H3" s="261"/>
      <c r="I3" s="262"/>
    </row>
    <row r="4" spans="1:12" ht="17.100000000000001" customHeight="1" x14ac:dyDescent="0.2">
      <c r="A4" s="235"/>
      <c r="B4" s="255"/>
      <c r="C4" s="70" t="s">
        <v>37</v>
      </c>
      <c r="D4" s="263" t="s">
        <v>35</v>
      </c>
      <c r="E4" s="263"/>
      <c r="F4" s="263"/>
      <c r="G4" s="263"/>
      <c r="H4" s="263"/>
      <c r="I4" s="264"/>
    </row>
    <row r="5" spans="1:12" ht="15" customHeight="1" x14ac:dyDescent="0.2">
      <c r="A5" s="235"/>
      <c r="B5" s="255"/>
      <c r="C5" s="70" t="s">
        <v>38</v>
      </c>
      <c r="D5" s="263" t="s">
        <v>39</v>
      </c>
      <c r="E5" s="263"/>
      <c r="F5" s="263"/>
      <c r="G5" s="263"/>
      <c r="H5" s="263"/>
      <c r="I5" s="264"/>
    </row>
    <row r="6" spans="1:12" ht="15.95" customHeight="1" x14ac:dyDescent="0.2">
      <c r="A6" s="235"/>
      <c r="B6" s="255"/>
      <c r="C6" s="70" t="s">
        <v>40</v>
      </c>
      <c r="D6" s="265">
        <v>2024011766</v>
      </c>
      <c r="E6" s="265"/>
      <c r="F6" s="265"/>
      <c r="G6" s="265"/>
      <c r="H6" s="265"/>
      <c r="I6" s="266"/>
    </row>
    <row r="7" spans="1:12" ht="15.95" customHeight="1" x14ac:dyDescent="0.2">
      <c r="A7" s="235"/>
      <c r="B7" s="255"/>
      <c r="C7" s="70" t="s">
        <v>41</v>
      </c>
      <c r="D7" s="263" t="s">
        <v>42</v>
      </c>
      <c r="E7" s="263"/>
      <c r="F7" s="263"/>
      <c r="G7" s="263"/>
      <c r="H7" s="263"/>
      <c r="I7" s="264"/>
    </row>
    <row r="8" spans="1:12" ht="15.95" customHeight="1" x14ac:dyDescent="0.2">
      <c r="A8" s="235"/>
      <c r="B8" s="255"/>
      <c r="C8" s="273" t="s">
        <v>43</v>
      </c>
      <c r="D8" s="263" t="s">
        <v>12</v>
      </c>
      <c r="E8" s="263"/>
      <c r="F8" s="263"/>
      <c r="G8" s="263"/>
      <c r="H8" s="263"/>
      <c r="I8" s="264"/>
    </row>
    <row r="9" spans="1:12" ht="24" customHeight="1" x14ac:dyDescent="0.2">
      <c r="A9" s="235"/>
      <c r="B9" s="255"/>
      <c r="C9" s="273"/>
      <c r="D9" s="263" t="s">
        <v>44</v>
      </c>
      <c r="E9" s="263"/>
      <c r="F9" s="263"/>
      <c r="G9" s="263"/>
      <c r="H9" s="263"/>
      <c r="I9" s="264"/>
    </row>
    <row r="10" spans="1:12" ht="15.95" customHeight="1" x14ac:dyDescent="0.2">
      <c r="A10" s="235"/>
      <c r="B10" s="255"/>
      <c r="C10" s="273"/>
      <c r="D10" s="263" t="s">
        <v>45</v>
      </c>
      <c r="E10" s="263"/>
      <c r="F10" s="263"/>
      <c r="G10" s="263"/>
      <c r="H10" s="263"/>
      <c r="I10" s="264"/>
    </row>
    <row r="11" spans="1:12" ht="15.95" customHeight="1" x14ac:dyDescent="0.2">
      <c r="A11" s="235"/>
      <c r="B11" s="255"/>
      <c r="C11" s="273"/>
      <c r="D11" s="263" t="s">
        <v>46</v>
      </c>
      <c r="E11" s="263"/>
      <c r="F11" s="263"/>
      <c r="G11" s="263"/>
      <c r="H11" s="263"/>
      <c r="I11" s="264"/>
    </row>
    <row r="12" spans="1:12" ht="15.95" customHeight="1" x14ac:dyDescent="0.2">
      <c r="A12" s="235"/>
      <c r="B12" s="255"/>
      <c r="C12" s="70" t="s">
        <v>48</v>
      </c>
      <c r="D12" s="263" t="s">
        <v>49</v>
      </c>
      <c r="E12" s="263"/>
      <c r="F12" s="263"/>
      <c r="G12" s="263"/>
      <c r="H12" s="263"/>
      <c r="I12" s="264"/>
    </row>
    <row r="13" spans="1:12" ht="15.95" customHeight="1" x14ac:dyDescent="0.2">
      <c r="A13" s="236"/>
      <c r="B13" s="256"/>
      <c r="C13" s="71" t="s">
        <v>50</v>
      </c>
      <c r="D13" s="271">
        <v>0.247</v>
      </c>
      <c r="E13" s="271"/>
      <c r="F13" s="271"/>
      <c r="G13" s="271"/>
      <c r="H13" s="271"/>
      <c r="I13" s="272"/>
    </row>
    <row r="14" spans="1:12" ht="30" customHeight="1" x14ac:dyDescent="0.2">
      <c r="A14" s="267"/>
      <c r="B14" s="267"/>
      <c r="C14" s="267"/>
      <c r="D14" s="267"/>
      <c r="E14" s="267"/>
      <c r="F14" s="267"/>
      <c r="G14" s="267"/>
      <c r="H14" s="267"/>
      <c r="I14" s="267"/>
    </row>
    <row r="15" spans="1:12" ht="15" customHeight="1" x14ac:dyDescent="0.2">
      <c r="A15" s="108" t="s">
        <v>214</v>
      </c>
      <c r="B15" s="113" t="s">
        <v>215</v>
      </c>
      <c r="C15" s="116"/>
      <c r="D15" s="117"/>
      <c r="E15" s="117"/>
      <c r="F15" s="117"/>
      <c r="G15" s="117"/>
      <c r="H15" s="117"/>
      <c r="I15" s="118"/>
      <c r="K15" s="63"/>
    </row>
    <row r="16" spans="1:12" ht="15.95" customHeight="1" x14ac:dyDescent="0.2">
      <c r="A16" s="109" t="s">
        <v>51</v>
      </c>
      <c r="B16" s="110" t="s">
        <v>52</v>
      </c>
      <c r="C16" s="110" t="s">
        <v>686</v>
      </c>
      <c r="D16" s="110" t="s">
        <v>54</v>
      </c>
      <c r="E16" s="110" t="s">
        <v>687</v>
      </c>
      <c r="F16" s="110" t="s">
        <v>56</v>
      </c>
      <c r="G16" s="110" t="s">
        <v>14</v>
      </c>
      <c r="H16" s="110" t="s">
        <v>32</v>
      </c>
      <c r="I16" s="111" t="s">
        <v>57</v>
      </c>
      <c r="K16" s="119"/>
    </row>
    <row r="17" spans="1:12" ht="32.1" customHeight="1" x14ac:dyDescent="0.2">
      <c r="A17" s="32" t="s">
        <v>688</v>
      </c>
      <c r="B17" s="32" t="s">
        <v>58</v>
      </c>
      <c r="C17" s="114">
        <v>110106</v>
      </c>
      <c r="D17" s="112" t="s">
        <v>689</v>
      </c>
      <c r="E17" s="33">
        <f>F33</f>
        <v>1.9239999999999999</v>
      </c>
      <c r="F17" s="32" t="s">
        <v>62</v>
      </c>
      <c r="G17" s="121">
        <f>(1-$L$1)*K17</f>
        <v>94.411519999999996</v>
      </c>
      <c r="H17" s="121">
        <f>(1-$L$1)*L17</f>
        <v>18.347743999999999</v>
      </c>
      <c r="I17" s="121">
        <f>ROUND(E17*(G17+H17),2)</f>
        <v>216.95</v>
      </c>
      <c r="K17" s="127">
        <v>114.8</v>
      </c>
      <c r="L17" s="120">
        <v>22.31</v>
      </c>
    </row>
    <row r="18" spans="1:12" ht="32.1" customHeight="1" x14ac:dyDescent="0.2">
      <c r="A18" s="32" t="s">
        <v>690</v>
      </c>
      <c r="B18" s="32" t="s">
        <v>58</v>
      </c>
      <c r="C18" s="115">
        <v>60507</v>
      </c>
      <c r="D18" s="112" t="s">
        <v>691</v>
      </c>
      <c r="E18" s="33">
        <f>F38</f>
        <v>0.20505600000000002</v>
      </c>
      <c r="F18" s="32" t="s">
        <v>65</v>
      </c>
      <c r="G18" s="121">
        <f t="shared" ref="G18:G25" si="0">(1-$L$1)*K18</f>
        <v>375.99305600000002</v>
      </c>
      <c r="H18" s="121">
        <f t="shared" ref="H18:H25" si="1">(1-$L$1)*L18</f>
        <v>57.181471999999999</v>
      </c>
      <c r="I18" s="121">
        <f>ROUND(E18*(G18+H18),2)+0.12</f>
        <v>88.95</v>
      </c>
      <c r="K18" s="127">
        <v>457.19</v>
      </c>
      <c r="L18" s="120">
        <v>69.53</v>
      </c>
    </row>
    <row r="19" spans="1:12" ht="15.95" customHeight="1" x14ac:dyDescent="0.2">
      <c r="A19" s="32" t="s">
        <v>692</v>
      </c>
      <c r="B19" s="32" t="s">
        <v>58</v>
      </c>
      <c r="C19" s="115">
        <v>60304</v>
      </c>
      <c r="D19" s="112" t="s">
        <v>108</v>
      </c>
      <c r="E19" s="33">
        <f>F43</f>
        <v>6.8729999999999993</v>
      </c>
      <c r="F19" s="32" t="s">
        <v>102</v>
      </c>
      <c r="G19" s="121">
        <f t="shared" si="0"/>
        <v>6.5463040000000001</v>
      </c>
      <c r="H19" s="121">
        <f t="shared" si="1"/>
        <v>2.1464639999999999</v>
      </c>
      <c r="I19" s="121">
        <f>ROUND(E19*(G19+H19),2)</f>
        <v>59.75</v>
      </c>
      <c r="K19" s="127">
        <v>7.96</v>
      </c>
      <c r="L19" s="120">
        <v>2.61</v>
      </c>
    </row>
    <row r="20" spans="1:12" ht="15.95" customHeight="1" x14ac:dyDescent="0.2">
      <c r="A20" s="32" t="s">
        <v>693</v>
      </c>
      <c r="B20" s="32" t="s">
        <v>58</v>
      </c>
      <c r="C20" s="115">
        <v>60303</v>
      </c>
      <c r="D20" s="112" t="s">
        <v>694</v>
      </c>
      <c r="E20" s="33">
        <f>F48</f>
        <v>2.4989999999999997</v>
      </c>
      <c r="F20" s="32" t="s">
        <v>102</v>
      </c>
      <c r="G20" s="121">
        <f t="shared" si="0"/>
        <v>6.5545280000000004</v>
      </c>
      <c r="H20" s="121">
        <f t="shared" si="1"/>
        <v>2.1464639999999999</v>
      </c>
      <c r="I20" s="121">
        <f>ROUND(E20*(G20+H20),2)</f>
        <v>21.74</v>
      </c>
      <c r="K20" s="127">
        <v>7.97</v>
      </c>
      <c r="L20" s="120">
        <v>2.61</v>
      </c>
    </row>
    <row r="21" spans="1:12" ht="32.1" customHeight="1" x14ac:dyDescent="0.2">
      <c r="A21" s="32" t="s">
        <v>695</v>
      </c>
      <c r="B21" s="32" t="s">
        <v>58</v>
      </c>
      <c r="C21" s="115">
        <v>60180</v>
      </c>
      <c r="D21" s="112" t="s">
        <v>696</v>
      </c>
      <c r="E21" s="33">
        <f>F52</f>
        <v>0.93</v>
      </c>
      <c r="F21" s="32" t="s">
        <v>62</v>
      </c>
      <c r="G21" s="121">
        <f t="shared" si="0"/>
        <v>10.847455999999999</v>
      </c>
      <c r="H21" s="121">
        <f t="shared" si="1"/>
        <v>6.7765760000000004</v>
      </c>
      <c r="I21" s="121">
        <f>ROUND(E21*(G21+H21),2)-0.09</f>
        <v>16.3</v>
      </c>
      <c r="K21" s="127">
        <v>13.19</v>
      </c>
      <c r="L21" s="120">
        <v>8.24</v>
      </c>
    </row>
    <row r="22" spans="1:12" ht="15.95" customHeight="1" x14ac:dyDescent="0.2">
      <c r="A22" s="32" t="s">
        <v>697</v>
      </c>
      <c r="B22" s="32" t="s">
        <v>58</v>
      </c>
      <c r="C22" s="114">
        <v>200101</v>
      </c>
      <c r="D22" s="112" t="s">
        <v>195</v>
      </c>
      <c r="E22" s="33">
        <f>F56</f>
        <v>3.54</v>
      </c>
      <c r="F22" s="32" t="s">
        <v>62</v>
      </c>
      <c r="G22" s="121">
        <f t="shared" si="0"/>
        <v>1.9244159999999999</v>
      </c>
      <c r="H22" s="121">
        <f t="shared" si="1"/>
        <v>2.4754239999999998</v>
      </c>
      <c r="I22" s="121">
        <f>ROUND(E22*(G22+H22),2)</f>
        <v>15.58</v>
      </c>
      <c r="K22" s="127">
        <v>2.34</v>
      </c>
      <c r="L22" s="120">
        <v>3.01</v>
      </c>
    </row>
    <row r="23" spans="1:12" ht="15.95" customHeight="1" x14ac:dyDescent="0.2">
      <c r="A23" s="32" t="s">
        <v>698</v>
      </c>
      <c r="B23" s="32" t="s">
        <v>58</v>
      </c>
      <c r="C23" s="114">
        <v>200403</v>
      </c>
      <c r="D23" s="112" t="s">
        <v>197</v>
      </c>
      <c r="E23" s="33">
        <f>F60</f>
        <v>3.54</v>
      </c>
      <c r="F23" s="32" t="s">
        <v>62</v>
      </c>
      <c r="G23" s="121">
        <f t="shared" si="0"/>
        <v>2.3931840000000002</v>
      </c>
      <c r="H23" s="121">
        <f t="shared" si="1"/>
        <v>10.81456</v>
      </c>
      <c r="I23" s="121">
        <f>ROUND(E23*(G23+H23),2)</f>
        <v>46.76</v>
      </c>
      <c r="K23" s="127">
        <v>2.91</v>
      </c>
      <c r="L23" s="120">
        <v>13.15</v>
      </c>
    </row>
    <row r="24" spans="1:12" ht="15.95" customHeight="1" x14ac:dyDescent="0.2">
      <c r="A24" s="32" t="s">
        <v>699</v>
      </c>
      <c r="B24" s="32" t="s">
        <v>58</v>
      </c>
      <c r="C24" s="114">
        <v>261304</v>
      </c>
      <c r="D24" s="112" t="s">
        <v>700</v>
      </c>
      <c r="E24" s="33">
        <f>F68</f>
        <v>3.54</v>
      </c>
      <c r="F24" s="32" t="s">
        <v>62</v>
      </c>
      <c r="G24" s="121">
        <f t="shared" si="0"/>
        <v>4.0955520000000005</v>
      </c>
      <c r="H24" s="121">
        <f t="shared" si="1"/>
        <v>8.2897920000000003</v>
      </c>
      <c r="I24" s="121">
        <f>ROUND(E24*(G24+H24),2)</f>
        <v>43.84</v>
      </c>
      <c r="K24" s="127">
        <v>4.9800000000000004</v>
      </c>
      <c r="L24" s="120">
        <v>10.08</v>
      </c>
    </row>
    <row r="25" spans="1:12" ht="15.95" customHeight="1" x14ac:dyDescent="0.2">
      <c r="A25" s="32" t="s">
        <v>701</v>
      </c>
      <c r="B25" s="32" t="s">
        <v>58</v>
      </c>
      <c r="C25" s="114">
        <v>260902</v>
      </c>
      <c r="D25" s="112" t="s">
        <v>702</v>
      </c>
      <c r="E25" s="33">
        <v>3.54</v>
      </c>
      <c r="F25" s="32" t="s">
        <v>62</v>
      </c>
      <c r="G25" s="121">
        <f t="shared" si="0"/>
        <v>5.2222400000000002</v>
      </c>
      <c r="H25" s="121">
        <f t="shared" si="1"/>
        <v>3.7583680000000004</v>
      </c>
      <c r="I25" s="121">
        <f>ROUND(E25*(G25+H25),2)</f>
        <v>31.79</v>
      </c>
      <c r="K25" s="127">
        <v>6.35</v>
      </c>
      <c r="L25" s="120">
        <v>4.57</v>
      </c>
    </row>
    <row r="26" spans="1:12" ht="15" customHeight="1" x14ac:dyDescent="0.2">
      <c r="A26" s="268" t="s">
        <v>703</v>
      </c>
      <c r="B26" s="269"/>
      <c r="C26" s="269"/>
      <c r="D26" s="269"/>
      <c r="E26" s="269"/>
      <c r="F26" s="269"/>
      <c r="G26" s="269"/>
      <c r="H26" s="270"/>
      <c r="I26" s="126">
        <f>SUM(I17:I25)</f>
        <v>541.66</v>
      </c>
    </row>
    <row r="27" spans="1:12" ht="15.95" customHeight="1" x14ac:dyDescent="0.2">
      <c r="A27" s="223"/>
      <c r="B27" s="223"/>
      <c r="C27" s="223"/>
      <c r="D27" s="223"/>
      <c r="E27" s="223"/>
      <c r="F27" s="223"/>
      <c r="G27" s="223"/>
      <c r="H27" s="223"/>
      <c r="I27" s="223"/>
    </row>
    <row r="28" spans="1:12" ht="15.95" customHeight="1" x14ac:dyDescent="0.2">
      <c r="A28" s="227"/>
      <c r="B28" s="227"/>
      <c r="C28" s="253" t="s">
        <v>704</v>
      </c>
      <c r="D28" s="253"/>
      <c r="E28" s="253"/>
      <c r="F28" s="253"/>
      <c r="G28" s="253"/>
      <c r="H28" s="253"/>
      <c r="I28" s="63"/>
    </row>
    <row r="29" spans="1:12" ht="17.100000000000001" customHeight="1" x14ac:dyDescent="0.2">
      <c r="A29" s="88"/>
      <c r="B29" s="88"/>
      <c r="C29" s="122" t="s">
        <v>51</v>
      </c>
      <c r="D29" s="122" t="s">
        <v>54</v>
      </c>
      <c r="E29" s="122" t="s">
        <v>656</v>
      </c>
      <c r="F29" s="247" t="s">
        <v>704</v>
      </c>
      <c r="G29" s="247"/>
      <c r="H29" s="247"/>
      <c r="I29" s="63"/>
    </row>
    <row r="30" spans="1:12" ht="32.1" customHeight="1" x14ac:dyDescent="0.2">
      <c r="A30" s="227"/>
      <c r="B30" s="227"/>
      <c r="C30" s="122" t="s">
        <v>688</v>
      </c>
      <c r="D30" s="123" t="s">
        <v>689</v>
      </c>
      <c r="E30" s="122" t="s">
        <v>62</v>
      </c>
      <c r="F30" s="247" t="s">
        <v>705</v>
      </c>
      <c r="G30" s="247"/>
      <c r="H30" s="247"/>
      <c r="I30" s="203"/>
    </row>
    <row r="31" spans="1:12" ht="15.95" customHeight="1" x14ac:dyDescent="0.2">
      <c r="A31" s="227"/>
      <c r="B31" s="227"/>
      <c r="C31" s="124" t="s">
        <v>706</v>
      </c>
      <c r="D31" s="125" t="s">
        <v>707</v>
      </c>
      <c r="E31" s="124" t="s">
        <v>93</v>
      </c>
      <c r="F31" s="248">
        <v>5.2</v>
      </c>
      <c r="G31" s="248"/>
      <c r="H31" s="248"/>
      <c r="I31" s="203"/>
    </row>
    <row r="32" spans="1:12" ht="15.95" customHeight="1" x14ac:dyDescent="0.2">
      <c r="A32" s="227"/>
      <c r="B32" s="227"/>
      <c r="C32" s="124" t="s">
        <v>708</v>
      </c>
      <c r="D32" s="125" t="s">
        <v>709</v>
      </c>
      <c r="E32" s="124" t="s">
        <v>93</v>
      </c>
      <c r="F32" s="248">
        <v>0.37</v>
      </c>
      <c r="G32" s="248"/>
      <c r="H32" s="248"/>
      <c r="I32" s="203"/>
    </row>
    <row r="33" spans="1:9" ht="15.95" customHeight="1" x14ac:dyDescent="0.2">
      <c r="A33" s="227"/>
      <c r="B33" s="227"/>
      <c r="C33" s="249" t="s">
        <v>710</v>
      </c>
      <c r="D33" s="249"/>
      <c r="E33" s="249"/>
      <c r="F33" s="250">
        <f>F31*F32</f>
        <v>1.9239999999999999</v>
      </c>
      <c r="G33" s="250"/>
      <c r="H33" s="250"/>
      <c r="I33" s="203"/>
    </row>
    <row r="34" spans="1:9" ht="32.1" customHeight="1" x14ac:dyDescent="0.2">
      <c r="A34" s="227"/>
      <c r="B34" s="227"/>
      <c r="C34" s="122" t="s">
        <v>690</v>
      </c>
      <c r="D34" s="123" t="s">
        <v>691</v>
      </c>
      <c r="E34" s="122" t="s">
        <v>65</v>
      </c>
      <c r="F34" s="247" t="s">
        <v>711</v>
      </c>
      <c r="G34" s="247"/>
      <c r="H34" s="247"/>
      <c r="I34" s="203"/>
    </row>
    <row r="35" spans="1:9" ht="15.95" customHeight="1" x14ac:dyDescent="0.2">
      <c r="A35" s="227"/>
      <c r="B35" s="227"/>
      <c r="C35" s="124" t="s">
        <v>706</v>
      </c>
      <c r="D35" s="125" t="s">
        <v>712</v>
      </c>
      <c r="E35" s="124" t="s">
        <v>62</v>
      </c>
      <c r="F35" s="248">
        <v>1.92</v>
      </c>
      <c r="G35" s="248"/>
      <c r="H35" s="248"/>
      <c r="I35" s="203"/>
    </row>
    <row r="36" spans="1:9" ht="15.95" customHeight="1" x14ac:dyDescent="0.2">
      <c r="A36" s="227"/>
      <c r="B36" s="227"/>
      <c r="C36" s="124" t="s">
        <v>708</v>
      </c>
      <c r="D36" s="125" t="s">
        <v>713</v>
      </c>
      <c r="E36" s="124" t="s">
        <v>714</v>
      </c>
      <c r="F36" s="252">
        <v>5.6800000000000003E-2</v>
      </c>
      <c r="G36" s="252"/>
      <c r="H36" s="252"/>
      <c r="I36" s="203"/>
    </row>
    <row r="37" spans="1:9" ht="15.95" customHeight="1" x14ac:dyDescent="0.2">
      <c r="A37" s="227"/>
      <c r="B37" s="227"/>
      <c r="C37" s="124" t="s">
        <v>715</v>
      </c>
      <c r="D37" s="125" t="s">
        <v>716</v>
      </c>
      <c r="E37" s="124" t="s">
        <v>65</v>
      </c>
      <c r="F37" s="252">
        <v>9.6000000000000002E-2</v>
      </c>
      <c r="G37" s="252"/>
      <c r="H37" s="252"/>
      <c r="I37" s="203"/>
    </row>
    <row r="38" spans="1:9" ht="15.95" customHeight="1" x14ac:dyDescent="0.2">
      <c r="A38" s="227"/>
      <c r="B38" s="227"/>
      <c r="C38" s="249" t="s">
        <v>717</v>
      </c>
      <c r="D38" s="249"/>
      <c r="E38" s="249"/>
      <c r="F38" s="250">
        <f>(F35*F36)+F37</f>
        <v>0.20505600000000002</v>
      </c>
      <c r="G38" s="250"/>
      <c r="H38" s="250"/>
      <c r="I38" s="203"/>
    </row>
    <row r="39" spans="1:9" ht="15.95" customHeight="1" x14ac:dyDescent="0.2">
      <c r="A39" s="227"/>
      <c r="B39" s="227"/>
      <c r="C39" s="122" t="s">
        <v>692</v>
      </c>
      <c r="D39" s="123" t="s">
        <v>108</v>
      </c>
      <c r="E39" s="122" t="s">
        <v>102</v>
      </c>
      <c r="F39" s="247" t="s">
        <v>718</v>
      </c>
      <c r="G39" s="247"/>
      <c r="H39" s="247"/>
      <c r="I39" s="203"/>
    </row>
    <row r="40" spans="1:9" ht="15.95" customHeight="1" x14ac:dyDescent="0.2">
      <c r="A40" s="227"/>
      <c r="B40" s="227"/>
      <c r="C40" s="124" t="s">
        <v>706</v>
      </c>
      <c r="D40" s="125" t="s">
        <v>719</v>
      </c>
      <c r="E40" s="124" t="s">
        <v>93</v>
      </c>
      <c r="F40" s="248">
        <v>2.9</v>
      </c>
      <c r="G40" s="248"/>
      <c r="H40" s="248"/>
      <c r="I40" s="203"/>
    </row>
    <row r="41" spans="1:9" ht="15.95" customHeight="1" x14ac:dyDescent="0.2">
      <c r="A41" s="227"/>
      <c r="B41" s="227"/>
      <c r="C41" s="124" t="s">
        <v>708</v>
      </c>
      <c r="D41" s="125" t="s">
        <v>720</v>
      </c>
      <c r="E41" s="124" t="s">
        <v>142</v>
      </c>
      <c r="F41" s="248">
        <v>6</v>
      </c>
      <c r="G41" s="248"/>
      <c r="H41" s="248"/>
      <c r="I41" s="203"/>
    </row>
    <row r="42" spans="1:9" ht="15.95" customHeight="1" x14ac:dyDescent="0.2">
      <c r="A42" s="227"/>
      <c r="B42" s="227"/>
      <c r="C42" s="124" t="s">
        <v>715</v>
      </c>
      <c r="D42" s="125" t="s">
        <v>721</v>
      </c>
      <c r="E42" s="124" t="s">
        <v>722</v>
      </c>
      <c r="F42" s="251">
        <v>0.39500000000000002</v>
      </c>
      <c r="G42" s="251"/>
      <c r="H42" s="251"/>
      <c r="I42" s="203"/>
    </row>
    <row r="43" spans="1:9" ht="17.100000000000001" customHeight="1" x14ac:dyDescent="0.2">
      <c r="A43" s="227"/>
      <c r="B43" s="227"/>
      <c r="C43" s="249" t="s">
        <v>723</v>
      </c>
      <c r="D43" s="249"/>
      <c r="E43" s="249"/>
      <c r="F43" s="250">
        <f>F40*F41*F42</f>
        <v>6.8729999999999993</v>
      </c>
      <c r="G43" s="250"/>
      <c r="H43" s="250"/>
      <c r="I43" s="203"/>
    </row>
    <row r="44" spans="1:9" ht="15.95" customHeight="1" x14ac:dyDescent="0.2">
      <c r="A44" s="227"/>
      <c r="B44" s="227"/>
      <c r="C44" s="122" t="s">
        <v>693</v>
      </c>
      <c r="D44" s="123" t="s">
        <v>694</v>
      </c>
      <c r="E44" s="122" t="s">
        <v>102</v>
      </c>
      <c r="F44" s="247" t="s">
        <v>718</v>
      </c>
      <c r="G44" s="247"/>
      <c r="H44" s="247"/>
      <c r="I44" s="203"/>
    </row>
    <row r="45" spans="1:9" ht="15.95" customHeight="1" x14ac:dyDescent="0.2">
      <c r="A45" s="227"/>
      <c r="B45" s="227"/>
      <c r="C45" s="124" t="s">
        <v>706</v>
      </c>
      <c r="D45" s="125" t="s">
        <v>724</v>
      </c>
      <c r="E45" s="124" t="s">
        <v>93</v>
      </c>
      <c r="F45" s="248">
        <v>0.6</v>
      </c>
      <c r="G45" s="248"/>
      <c r="H45" s="248"/>
      <c r="I45" s="203"/>
    </row>
    <row r="46" spans="1:9" ht="15.95" customHeight="1" x14ac:dyDescent="0.2">
      <c r="A46" s="227"/>
      <c r="B46" s="227"/>
      <c r="C46" s="124" t="s">
        <v>708</v>
      </c>
      <c r="D46" s="125" t="s">
        <v>725</v>
      </c>
      <c r="E46" s="124" t="s">
        <v>142</v>
      </c>
      <c r="F46" s="248">
        <v>17</v>
      </c>
      <c r="G46" s="248"/>
      <c r="H46" s="248"/>
      <c r="I46" s="203"/>
    </row>
    <row r="47" spans="1:9" ht="15.95" customHeight="1" x14ac:dyDescent="0.2">
      <c r="A47" s="227"/>
      <c r="B47" s="227"/>
      <c r="C47" s="124" t="s">
        <v>715</v>
      </c>
      <c r="D47" s="125" t="s">
        <v>721</v>
      </c>
      <c r="E47" s="124" t="s">
        <v>722</v>
      </c>
      <c r="F47" s="251">
        <v>0.245</v>
      </c>
      <c r="G47" s="251"/>
      <c r="H47" s="251"/>
      <c r="I47" s="203"/>
    </row>
    <row r="48" spans="1:9" ht="15.95" customHeight="1" x14ac:dyDescent="0.2">
      <c r="A48" s="227"/>
      <c r="B48" s="227"/>
      <c r="C48" s="249" t="s">
        <v>723</v>
      </c>
      <c r="D48" s="249"/>
      <c r="E48" s="249"/>
      <c r="F48" s="250">
        <f>F45*F46*F47</f>
        <v>2.4989999999999997</v>
      </c>
      <c r="G48" s="250"/>
      <c r="H48" s="250"/>
      <c r="I48" s="203"/>
    </row>
    <row r="49" spans="1:9" ht="32.1" customHeight="1" x14ac:dyDescent="0.2">
      <c r="A49" s="227"/>
      <c r="B49" s="227"/>
      <c r="C49" s="122" t="s">
        <v>695</v>
      </c>
      <c r="D49" s="123" t="s">
        <v>696</v>
      </c>
      <c r="E49" s="122" t="s">
        <v>62</v>
      </c>
      <c r="F49" s="247" t="s">
        <v>705</v>
      </c>
      <c r="G49" s="247"/>
      <c r="H49" s="247"/>
      <c r="I49" s="203"/>
    </row>
    <row r="50" spans="1:9" ht="15.95" customHeight="1" x14ac:dyDescent="0.2">
      <c r="A50" s="227"/>
      <c r="B50" s="227"/>
      <c r="C50" s="124" t="s">
        <v>706</v>
      </c>
      <c r="D50" s="125" t="s">
        <v>726</v>
      </c>
      <c r="E50" s="124" t="s">
        <v>62</v>
      </c>
      <c r="F50" s="248">
        <v>0.51</v>
      </c>
      <c r="G50" s="248"/>
      <c r="H50" s="248"/>
      <c r="I50" s="203"/>
    </row>
    <row r="51" spans="1:9" ht="15.95" customHeight="1" x14ac:dyDescent="0.2">
      <c r="A51" s="227"/>
      <c r="B51" s="227"/>
      <c r="C51" s="124" t="s">
        <v>708</v>
      </c>
      <c r="D51" s="125" t="s">
        <v>727</v>
      </c>
      <c r="E51" s="124" t="s">
        <v>62</v>
      </c>
      <c r="F51" s="248">
        <v>0.42</v>
      </c>
      <c r="G51" s="248"/>
      <c r="H51" s="248"/>
      <c r="I51" s="203"/>
    </row>
    <row r="52" spans="1:9" ht="15.95" customHeight="1" x14ac:dyDescent="0.2">
      <c r="A52" s="227"/>
      <c r="B52" s="227"/>
      <c r="C52" s="249" t="s">
        <v>728</v>
      </c>
      <c r="D52" s="249"/>
      <c r="E52" s="249"/>
      <c r="F52" s="250">
        <f>TRUNC(F50+F51,3)</f>
        <v>0.93</v>
      </c>
      <c r="G52" s="250"/>
      <c r="H52" s="250"/>
      <c r="I52" s="203"/>
    </row>
    <row r="53" spans="1:9" ht="15.95" customHeight="1" x14ac:dyDescent="0.2">
      <c r="A53" s="227"/>
      <c r="B53" s="227"/>
      <c r="C53" s="122" t="s">
        <v>697</v>
      </c>
      <c r="D53" s="123" t="s">
        <v>195</v>
      </c>
      <c r="E53" s="122" t="s">
        <v>62</v>
      </c>
      <c r="F53" s="247" t="s">
        <v>705</v>
      </c>
      <c r="G53" s="247"/>
      <c r="H53" s="247"/>
      <c r="I53" s="203"/>
    </row>
    <row r="54" spans="1:9" ht="15.95" customHeight="1" x14ac:dyDescent="0.2">
      <c r="A54" s="227"/>
      <c r="B54" s="227"/>
      <c r="C54" s="124" t="s">
        <v>706</v>
      </c>
      <c r="D54" s="125" t="s">
        <v>727</v>
      </c>
      <c r="E54" s="124" t="s">
        <v>62</v>
      </c>
      <c r="F54" s="248">
        <v>2.34</v>
      </c>
      <c r="G54" s="248"/>
      <c r="H54" s="248"/>
      <c r="I54" s="203"/>
    </row>
    <row r="55" spans="1:9" ht="15.95" customHeight="1" x14ac:dyDescent="0.2">
      <c r="A55" s="227"/>
      <c r="B55" s="227"/>
      <c r="C55" s="124" t="s">
        <v>708</v>
      </c>
      <c r="D55" s="125" t="s">
        <v>729</v>
      </c>
      <c r="E55" s="124" t="s">
        <v>62</v>
      </c>
      <c r="F55" s="248">
        <v>1.2</v>
      </c>
      <c r="G55" s="248"/>
      <c r="H55" s="248"/>
      <c r="I55" s="203"/>
    </row>
    <row r="56" spans="1:9" ht="17.100000000000001" customHeight="1" x14ac:dyDescent="0.2">
      <c r="A56" s="227"/>
      <c r="B56" s="227"/>
      <c r="C56" s="249" t="s">
        <v>728</v>
      </c>
      <c r="D56" s="249"/>
      <c r="E56" s="249"/>
      <c r="F56" s="250">
        <f>SUM(F54:H55)</f>
        <v>3.54</v>
      </c>
      <c r="G56" s="250"/>
      <c r="H56" s="250"/>
      <c r="I56" s="203"/>
    </row>
    <row r="57" spans="1:9" ht="15.95" customHeight="1" x14ac:dyDescent="0.2">
      <c r="A57" s="227"/>
      <c r="B57" s="227"/>
      <c r="C57" s="122" t="s">
        <v>698</v>
      </c>
      <c r="D57" s="123" t="s">
        <v>197</v>
      </c>
      <c r="E57" s="122" t="s">
        <v>62</v>
      </c>
      <c r="F57" s="247" t="s">
        <v>705</v>
      </c>
      <c r="G57" s="247"/>
      <c r="H57" s="247"/>
      <c r="I57" s="203"/>
    </row>
    <row r="58" spans="1:9" ht="15.95" customHeight="1" x14ac:dyDescent="0.2">
      <c r="A58" s="227"/>
      <c r="B58" s="227"/>
      <c r="C58" s="124" t="s">
        <v>706</v>
      </c>
      <c r="D58" s="125" t="s">
        <v>727</v>
      </c>
      <c r="E58" s="124" t="s">
        <v>62</v>
      </c>
      <c r="F58" s="248">
        <v>2.34</v>
      </c>
      <c r="G58" s="248"/>
      <c r="H58" s="248"/>
      <c r="I58" s="203"/>
    </row>
    <row r="59" spans="1:9" ht="15.95" customHeight="1" x14ac:dyDescent="0.2">
      <c r="A59" s="227"/>
      <c r="B59" s="227"/>
      <c r="C59" s="124" t="s">
        <v>708</v>
      </c>
      <c r="D59" s="125" t="s">
        <v>729</v>
      </c>
      <c r="E59" s="124" t="s">
        <v>62</v>
      </c>
      <c r="F59" s="248">
        <v>1.2</v>
      </c>
      <c r="G59" s="248"/>
      <c r="H59" s="248"/>
      <c r="I59" s="203"/>
    </row>
    <row r="60" spans="1:9" ht="15.95" customHeight="1" x14ac:dyDescent="0.2">
      <c r="A60" s="227"/>
      <c r="B60" s="227"/>
      <c r="C60" s="249" t="s">
        <v>728</v>
      </c>
      <c r="D60" s="249"/>
      <c r="E60" s="249"/>
      <c r="F60" s="250">
        <f>SUM(F58:H59)</f>
        <v>3.54</v>
      </c>
      <c r="G60" s="250"/>
      <c r="H60" s="250"/>
      <c r="I60" s="203"/>
    </row>
    <row r="61" spans="1:9" ht="15.95" customHeight="1" x14ac:dyDescent="0.2">
      <c r="A61" s="227"/>
      <c r="B61" s="227"/>
      <c r="C61" s="122" t="s">
        <v>698</v>
      </c>
      <c r="D61" s="123" t="s">
        <v>700</v>
      </c>
      <c r="E61" s="122" t="s">
        <v>62</v>
      </c>
      <c r="F61" s="247" t="s">
        <v>705</v>
      </c>
      <c r="G61" s="247"/>
      <c r="H61" s="247"/>
      <c r="I61" s="203"/>
    </row>
    <row r="62" spans="1:9" ht="15.95" customHeight="1" x14ac:dyDescent="0.2">
      <c r="A62" s="227"/>
      <c r="B62" s="227"/>
      <c r="C62" s="124" t="s">
        <v>706</v>
      </c>
      <c r="D62" s="125" t="s">
        <v>727</v>
      </c>
      <c r="E62" s="124" t="s">
        <v>62</v>
      </c>
      <c r="F62" s="248">
        <v>2.34</v>
      </c>
      <c r="G62" s="248"/>
      <c r="H62" s="248"/>
      <c r="I62" s="203"/>
    </row>
    <row r="63" spans="1:9" ht="15.95" customHeight="1" x14ac:dyDescent="0.2">
      <c r="A63" s="227"/>
      <c r="B63" s="227"/>
      <c r="C63" s="124" t="s">
        <v>708</v>
      </c>
      <c r="D63" s="125" t="s">
        <v>729</v>
      </c>
      <c r="E63" s="124" t="s">
        <v>62</v>
      </c>
      <c r="F63" s="248">
        <v>1.2</v>
      </c>
      <c r="G63" s="248"/>
      <c r="H63" s="248"/>
      <c r="I63" s="203"/>
    </row>
    <row r="64" spans="1:9" ht="17.100000000000001" customHeight="1" x14ac:dyDescent="0.2">
      <c r="A64" s="227"/>
      <c r="B64" s="227"/>
      <c r="C64" s="249" t="s">
        <v>728</v>
      </c>
      <c r="D64" s="249"/>
      <c r="E64" s="249"/>
      <c r="F64" s="250">
        <f>SUM(F62:H63)</f>
        <v>3.54</v>
      </c>
      <c r="G64" s="250"/>
      <c r="H64" s="250"/>
      <c r="I64" s="203"/>
    </row>
    <row r="65" spans="1:9" ht="15.95" customHeight="1" x14ac:dyDescent="0.2">
      <c r="A65" s="227"/>
      <c r="B65" s="227"/>
      <c r="C65" s="122" t="s">
        <v>699</v>
      </c>
      <c r="D65" s="123" t="s">
        <v>702</v>
      </c>
      <c r="E65" s="122" t="s">
        <v>62</v>
      </c>
      <c r="F65" s="247" t="s">
        <v>705</v>
      </c>
      <c r="G65" s="247"/>
      <c r="H65" s="247"/>
      <c r="I65" s="203"/>
    </row>
    <row r="66" spans="1:9" ht="15.95" customHeight="1" x14ac:dyDescent="0.2">
      <c r="A66" s="227"/>
      <c r="B66" s="227"/>
      <c r="C66" s="124" t="s">
        <v>706</v>
      </c>
      <c r="D66" s="125" t="s">
        <v>727</v>
      </c>
      <c r="E66" s="124" t="s">
        <v>62</v>
      </c>
      <c r="F66" s="248">
        <v>2.34</v>
      </c>
      <c r="G66" s="248"/>
      <c r="H66" s="248"/>
      <c r="I66" s="203"/>
    </row>
    <row r="67" spans="1:9" ht="15" customHeight="1" x14ac:dyDescent="0.2">
      <c r="A67" s="227"/>
      <c r="B67" s="227"/>
      <c r="C67" s="124" t="s">
        <v>708</v>
      </c>
      <c r="D67" s="125" t="s">
        <v>729</v>
      </c>
      <c r="E67" s="124" t="s">
        <v>62</v>
      </c>
      <c r="F67" s="248">
        <v>1.2</v>
      </c>
      <c r="G67" s="248"/>
      <c r="H67" s="248"/>
      <c r="I67" s="203"/>
    </row>
    <row r="68" spans="1:9" ht="15.95" customHeight="1" x14ac:dyDescent="0.2">
      <c r="A68" s="227"/>
      <c r="B68" s="227"/>
      <c r="C68" s="249" t="s">
        <v>728</v>
      </c>
      <c r="D68" s="249"/>
      <c r="E68" s="249"/>
      <c r="F68" s="250">
        <f>SUM(F66:H67)</f>
        <v>3.54</v>
      </c>
      <c r="G68" s="250"/>
      <c r="H68" s="250"/>
      <c r="I68" s="203"/>
    </row>
  </sheetData>
  <mergeCells count="71">
    <mergeCell ref="D11:I11"/>
    <mergeCell ref="D12:I12"/>
    <mergeCell ref="D13:I13"/>
    <mergeCell ref="C8:C11"/>
    <mergeCell ref="A27:I27"/>
    <mergeCell ref="A28:B28"/>
    <mergeCell ref="C28:H28"/>
    <mergeCell ref="A1:B13"/>
    <mergeCell ref="C1:I1"/>
    <mergeCell ref="C2:I2"/>
    <mergeCell ref="C3:I3"/>
    <mergeCell ref="D4:I4"/>
    <mergeCell ref="D5:I5"/>
    <mergeCell ref="D6:I6"/>
    <mergeCell ref="D7:I7"/>
    <mergeCell ref="D8:I8"/>
    <mergeCell ref="D9:I9"/>
    <mergeCell ref="A14:I14"/>
    <mergeCell ref="A26:H26"/>
    <mergeCell ref="D10:I10"/>
    <mergeCell ref="F36:H36"/>
    <mergeCell ref="F37:H37"/>
    <mergeCell ref="C38:E38"/>
    <mergeCell ref="F38:H38"/>
    <mergeCell ref="F39:H39"/>
    <mergeCell ref="F40:H40"/>
    <mergeCell ref="F29:H29"/>
    <mergeCell ref="A30:B68"/>
    <mergeCell ref="F30:H30"/>
    <mergeCell ref="I30:I68"/>
    <mergeCell ref="F31:H31"/>
    <mergeCell ref="F32:H32"/>
    <mergeCell ref="C33:E33"/>
    <mergeCell ref="F33:H33"/>
    <mergeCell ref="F34:H34"/>
    <mergeCell ref="F35:H35"/>
    <mergeCell ref="F45:H45"/>
    <mergeCell ref="F46:H46"/>
    <mergeCell ref="F47:H47"/>
    <mergeCell ref="C48:E48"/>
    <mergeCell ref="F48:H48"/>
    <mergeCell ref="F41:H41"/>
    <mergeCell ref="F42:H42"/>
    <mergeCell ref="C43:E43"/>
    <mergeCell ref="F43:H43"/>
    <mergeCell ref="F44:H44"/>
    <mergeCell ref="F53:H53"/>
    <mergeCell ref="F54:H54"/>
    <mergeCell ref="F55:H55"/>
    <mergeCell ref="C56:E56"/>
    <mergeCell ref="F56:H56"/>
    <mergeCell ref="F49:H49"/>
    <mergeCell ref="F50:H50"/>
    <mergeCell ref="F51:H51"/>
    <mergeCell ref="C52:E52"/>
    <mergeCell ref="F52:H52"/>
    <mergeCell ref="F61:H61"/>
    <mergeCell ref="F62:H62"/>
    <mergeCell ref="F63:H63"/>
    <mergeCell ref="C64:E64"/>
    <mergeCell ref="F64:H64"/>
    <mergeCell ref="F57:H57"/>
    <mergeCell ref="F58:H58"/>
    <mergeCell ref="F59:H59"/>
    <mergeCell ref="C60:E60"/>
    <mergeCell ref="F60:H60"/>
    <mergeCell ref="F65:H65"/>
    <mergeCell ref="F66:H66"/>
    <mergeCell ref="F67:H67"/>
    <mergeCell ref="C68:E68"/>
    <mergeCell ref="F68:H6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ORÇAMENTO BÁSICO</vt:lpstr>
      <vt:lpstr>MEMORIAL DE CÁLCULO</vt:lpstr>
      <vt:lpstr>CRONOGRAMA FÍSICO-FINANCEIRO</vt:lpstr>
      <vt:lpstr>RELATÓRIO DE COMPOSIÇÃO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Guilherme de Souza Lobo</cp:lastModifiedBy>
  <dcterms:created xsi:type="dcterms:W3CDTF">2024-05-15T18:43:05Z</dcterms:created>
  <dcterms:modified xsi:type="dcterms:W3CDTF">2024-05-21T12:44:19Z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2024-04-12T00:00:00Z</vt:filetime>
  </property>
  <property fmtid="{D5CDD505-2E9C-101B-9397-08002B2CF9AE}" pid="3" name="Creator">
    <vt:lpwstr>Microsoft® Excel® 2016</vt:lpwstr>
  </property>
  <property fmtid="{D5CDD505-2E9C-101B-9397-08002B2CF9AE}" pid="4" name="LastSaved">
    <vt:filetime>2024-05-15T00:00:00Z</vt:filetime>
  </property>
  <property fmtid="{D5CDD505-2E9C-101B-9397-08002B2CF9AE}" pid="5" name="Producer">
    <vt:lpwstr>Microsoft® Excel® 2016</vt:lpwstr>
  </property>
</Properties>
</file>